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62DFAC27-B050-4528-8BBB-CEF507370DB3}" xr6:coauthVersionLast="47" xr6:coauthVersionMax="47" xr10:uidLastSave="{00000000-0000-0000-0000-000000000000}"/>
  <bookViews>
    <workbookView xWindow="-27990" yWindow="-6825" windowWidth="28110" windowHeight="16440" tabRatio="691" xr2:uid="{00000000-000D-0000-FFFF-FFFF00000000}"/>
  </bookViews>
  <sheets>
    <sheet name="Evoucion historica" sheetId="10" r:id="rId1"/>
    <sheet name="Referencias" sheetId="11" r:id="rId2"/>
    <sheet name="2022" sheetId="22" r:id="rId3"/>
    <sheet name="2021" sheetId="21" r:id="rId4"/>
    <sheet name="2020" sheetId="20" r:id="rId5"/>
    <sheet name="2019" sheetId="17" r:id="rId6"/>
    <sheet name="2018" sheetId="16" r:id="rId7"/>
    <sheet name="2017" sheetId="15" r:id="rId8"/>
    <sheet name="2016" sheetId="14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7" r:id="rId15"/>
    <sheet name="2009" sheetId="8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0" l="1"/>
  <c r="B81" i="10"/>
  <c r="I274" i="10"/>
  <c r="I275" i="10"/>
  <c r="I276" i="10"/>
  <c r="I277" i="10"/>
  <c r="I278" i="10"/>
  <c r="I279" i="10"/>
  <c r="F278" i="10"/>
  <c r="I216" i="10"/>
  <c r="I217" i="10"/>
  <c r="I218" i="10"/>
  <c r="I219" i="10"/>
  <c r="I220" i="10"/>
  <c r="I221" i="10"/>
  <c r="I255" i="10"/>
  <c r="I256" i="10"/>
  <c r="I257" i="10"/>
  <c r="I258" i="10"/>
  <c r="I259" i="10"/>
  <c r="I260" i="10"/>
  <c r="F259" i="10"/>
  <c r="I294" i="10"/>
  <c r="I295" i="10"/>
  <c r="I296" i="10"/>
  <c r="I297" i="10"/>
  <c r="I298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85" i="10"/>
  <c r="F220" i="10"/>
  <c r="I235" i="10"/>
  <c r="I236" i="10"/>
  <c r="I237" i="10"/>
  <c r="I238" i="10"/>
  <c r="I239" i="10"/>
  <c r="I240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I197" i="10"/>
  <c r="I198" i="10"/>
  <c r="I199" i="10"/>
  <c r="I200" i="10"/>
  <c r="I201" i="10"/>
  <c r="I202" i="10"/>
  <c r="F201" i="10"/>
  <c r="I178" i="10"/>
  <c r="I179" i="10"/>
  <c r="I180" i="10"/>
  <c r="I181" i="10"/>
  <c r="I182" i="10"/>
  <c r="I183" i="10"/>
  <c r="F182" i="10"/>
  <c r="I164" i="10"/>
  <c r="I159" i="10"/>
  <c r="I160" i="10"/>
  <c r="I161" i="10"/>
  <c r="I162" i="10"/>
  <c r="I163" i="10"/>
  <c r="F163" i="10"/>
  <c r="F151" i="10"/>
  <c r="I121" i="10"/>
  <c r="I122" i="10"/>
  <c r="I123" i="10"/>
  <c r="I124" i="10"/>
  <c r="I125" i="10"/>
  <c r="I126" i="10"/>
  <c r="F125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46" i="10"/>
  <c r="I140" i="10"/>
  <c r="I141" i="10"/>
  <c r="I142" i="10"/>
  <c r="I143" i="10"/>
  <c r="I144" i="10"/>
  <c r="I100" i="10"/>
  <c r="I101" i="10"/>
  <c r="I102" i="10"/>
  <c r="I103" i="10"/>
  <c r="I104" i="10"/>
  <c r="I105" i="10"/>
  <c r="I81" i="10"/>
  <c r="I55" i="10"/>
  <c r="I56" i="10"/>
  <c r="I57" i="10"/>
  <c r="I58" i="10"/>
  <c r="I59" i="10"/>
  <c r="I34" i="10"/>
  <c r="I35" i="10"/>
  <c r="I36" i="10"/>
  <c r="I37" i="10"/>
  <c r="I38" i="10"/>
  <c r="I39" i="10"/>
  <c r="AI105" i="10"/>
  <c r="B80" i="10"/>
  <c r="AI104" i="10"/>
  <c r="B79" i="10"/>
  <c r="I79" i="10" s="1"/>
  <c r="AI103" i="10"/>
  <c r="B78" i="10"/>
  <c r="I78" i="10" s="1"/>
  <c r="AI102" i="10"/>
  <c r="B77" i="10"/>
  <c r="I77" i="10" s="1"/>
  <c r="AI101" i="10"/>
  <c r="AI100" i="10"/>
  <c r="B76" i="10"/>
  <c r="I76" i="10" s="1"/>
  <c r="B74" i="10"/>
  <c r="B75" i="10"/>
  <c r="AI99" i="10"/>
  <c r="AI98" i="10"/>
  <c r="AI97" i="10"/>
  <c r="B73" i="10"/>
  <c r="AI96" i="10"/>
  <c r="AI95" i="10"/>
  <c r="AI94" i="10"/>
  <c r="AI93" i="10"/>
  <c r="AI92" i="10"/>
  <c r="AI91" i="10"/>
  <c r="B72" i="10"/>
  <c r="B70" i="10"/>
  <c r="B71" i="10"/>
  <c r="B69" i="10"/>
  <c r="B68" i="10"/>
  <c r="B67" i="10"/>
  <c r="E5" i="10"/>
  <c r="M5" i="10" s="1"/>
  <c r="E6" i="10"/>
  <c r="M6" i="10" s="1"/>
  <c r="E7" i="10"/>
  <c r="M7" i="10" s="1"/>
  <c r="E8" i="10"/>
  <c r="M8" i="10" s="1"/>
  <c r="E9" i="10"/>
  <c r="M9" i="10" s="1"/>
  <c r="E10" i="10"/>
  <c r="M10" i="10" s="1"/>
  <c r="E11" i="10"/>
  <c r="M11" i="10" s="1"/>
  <c r="E12" i="10"/>
  <c r="M12" i="10" s="1"/>
  <c r="E13" i="10"/>
  <c r="M13" i="10" s="1"/>
  <c r="E14" i="10"/>
  <c r="M14" i="10" s="1"/>
  <c r="E15" i="10"/>
  <c r="E16" i="10"/>
  <c r="E17" i="10"/>
  <c r="E4" i="10"/>
  <c r="M4" i="10" s="1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25" i="10"/>
  <c r="F59" i="10"/>
  <c r="P14" i="10"/>
  <c r="B17" i="10"/>
  <c r="B16" i="10"/>
  <c r="H124" i="10" s="1"/>
  <c r="F79" i="10"/>
  <c r="F143" i="10"/>
  <c r="F58" i="10"/>
  <c r="B15" i="10"/>
  <c r="H142" i="10" s="1"/>
  <c r="F274" i="10"/>
  <c r="F275" i="10"/>
  <c r="F276" i="10"/>
  <c r="F277" i="10"/>
  <c r="F255" i="10"/>
  <c r="F256" i="10"/>
  <c r="F257" i="10"/>
  <c r="F258" i="10"/>
  <c r="F216" i="10"/>
  <c r="F217" i="10"/>
  <c r="F218" i="10"/>
  <c r="F219" i="10"/>
  <c r="F197" i="10"/>
  <c r="F198" i="10"/>
  <c r="F199" i="10"/>
  <c r="F200" i="10"/>
  <c r="F178" i="10"/>
  <c r="F179" i="10"/>
  <c r="F180" i="10"/>
  <c r="F181" i="10"/>
  <c r="F159" i="10"/>
  <c r="F160" i="10"/>
  <c r="F161" i="10"/>
  <c r="F162" i="10"/>
  <c r="F121" i="10"/>
  <c r="F122" i="10"/>
  <c r="F123" i="10"/>
  <c r="F124" i="10"/>
  <c r="J38" i="10" l="1"/>
  <c r="J144" i="10"/>
  <c r="J181" i="10"/>
  <c r="H240" i="10"/>
  <c r="H164" i="10"/>
  <c r="H81" i="10"/>
  <c r="H183" i="10"/>
  <c r="G18" i="10"/>
  <c r="H299" i="10"/>
  <c r="H221" i="10"/>
  <c r="H145" i="10"/>
  <c r="H60" i="10"/>
  <c r="H105" i="10"/>
  <c r="H279" i="10"/>
  <c r="H202" i="10"/>
  <c r="H126" i="10"/>
  <c r="H39" i="10"/>
  <c r="H260" i="10"/>
  <c r="H239" i="10"/>
  <c r="J37" i="10"/>
  <c r="J104" i="10"/>
  <c r="J237" i="10"/>
  <c r="H220" i="10"/>
  <c r="J36" i="10"/>
  <c r="J103" i="10"/>
  <c r="H258" i="10"/>
  <c r="H278" i="10"/>
  <c r="J298" i="10"/>
  <c r="H298" i="10"/>
  <c r="J163" i="10"/>
  <c r="H163" i="10"/>
  <c r="H259" i="10"/>
  <c r="H201" i="10"/>
  <c r="J143" i="10"/>
  <c r="H162" i="10"/>
  <c r="J162" i="10"/>
  <c r="J180" i="10"/>
  <c r="H182" i="10"/>
  <c r="H200" i="10"/>
  <c r="J201" i="10"/>
  <c r="H238" i="10"/>
  <c r="H219" i="10"/>
  <c r="H297" i="10"/>
  <c r="J297" i="10"/>
  <c r="H257" i="10"/>
  <c r="H277" i="10"/>
  <c r="J142" i="10"/>
  <c r="H161" i="10"/>
  <c r="J161" i="10"/>
  <c r="H181" i="10"/>
  <c r="H199" i="10"/>
  <c r="J200" i="10"/>
  <c r="H237" i="10"/>
  <c r="J239" i="10"/>
  <c r="H218" i="10"/>
  <c r="H296" i="10"/>
  <c r="J296" i="10"/>
  <c r="H276" i="10"/>
  <c r="J182" i="10"/>
  <c r="H180" i="10"/>
  <c r="J199" i="10"/>
  <c r="J238" i="10"/>
  <c r="H125" i="10"/>
  <c r="J80" i="10"/>
  <c r="J78" i="10"/>
  <c r="J125" i="10"/>
  <c r="J59" i="10"/>
  <c r="J124" i="10"/>
  <c r="J58" i="10"/>
  <c r="J123" i="10"/>
  <c r="J57" i="10"/>
  <c r="J79" i="10"/>
  <c r="H123" i="10"/>
  <c r="H59" i="10"/>
  <c r="H104" i="10"/>
  <c r="H80" i="10"/>
  <c r="H36" i="10"/>
  <c r="H57" i="10"/>
  <c r="H58" i="10"/>
  <c r="I80" i="10"/>
  <c r="H38" i="10"/>
  <c r="H78" i="10"/>
  <c r="H102" i="10"/>
  <c r="H144" i="10"/>
  <c r="H79" i="10"/>
  <c r="H103" i="10"/>
  <c r="H37" i="10"/>
  <c r="H143" i="10"/>
  <c r="J278" i="10"/>
  <c r="J218" i="10"/>
  <c r="G15" i="10"/>
  <c r="J276" i="10"/>
  <c r="J258" i="10"/>
  <c r="J219" i="10"/>
  <c r="J220" i="10"/>
  <c r="J259" i="10"/>
  <c r="J277" i="10"/>
  <c r="G17" i="10"/>
  <c r="J257" i="10"/>
  <c r="Q14" i="10"/>
  <c r="G16" i="10"/>
  <c r="C17" i="10"/>
  <c r="H16" i="10" l="1"/>
  <c r="H17" i="10"/>
  <c r="F141" i="10"/>
  <c r="F142" i="10"/>
  <c r="F57" i="10"/>
  <c r="F78" i="10"/>
  <c r="F76" i="10"/>
  <c r="F77" i="10"/>
  <c r="F55" i="10"/>
  <c r="F56" i="10"/>
  <c r="B14" i="10"/>
  <c r="J35" i="10" s="1"/>
  <c r="B13" i="10"/>
  <c r="J34" i="10" s="1"/>
  <c r="B12" i="10"/>
  <c r="J33" i="10" s="1"/>
  <c r="B11" i="10"/>
  <c r="J32" i="10" s="1"/>
  <c r="B10" i="10"/>
  <c r="J31" i="10" s="1"/>
  <c r="B9" i="10"/>
  <c r="J30" i="10" s="1"/>
  <c r="B8" i="10"/>
  <c r="J29" i="10" s="1"/>
  <c r="B7" i="10"/>
  <c r="J28" i="10" s="1"/>
  <c r="B6" i="10"/>
  <c r="J27" i="10" s="1"/>
  <c r="B5" i="10"/>
  <c r="J26" i="10" s="1"/>
  <c r="B4" i="10"/>
  <c r="J25" i="10" s="1"/>
  <c r="H251" i="10" l="1"/>
  <c r="J174" i="10"/>
  <c r="H270" i="10"/>
  <c r="J290" i="10"/>
  <c r="H290" i="10"/>
  <c r="J231" i="10"/>
  <c r="J193" i="10"/>
  <c r="H174" i="10"/>
  <c r="J155" i="10"/>
  <c r="H155" i="10"/>
  <c r="H212" i="10"/>
  <c r="H231" i="10"/>
  <c r="J136" i="10"/>
  <c r="H193" i="10"/>
  <c r="H267" i="10"/>
  <c r="J287" i="10"/>
  <c r="H287" i="10"/>
  <c r="H209" i="10"/>
  <c r="H228" i="10"/>
  <c r="H190" i="10"/>
  <c r="J152" i="10"/>
  <c r="H152" i="10"/>
  <c r="J133" i="10"/>
  <c r="H248" i="10"/>
  <c r="J171" i="10"/>
  <c r="J228" i="10"/>
  <c r="J190" i="10"/>
  <c r="H171" i="10"/>
  <c r="H275" i="10"/>
  <c r="J295" i="10"/>
  <c r="H295" i="10"/>
  <c r="H217" i="10"/>
  <c r="H236" i="10"/>
  <c r="H198" i="10"/>
  <c r="J160" i="10"/>
  <c r="H160" i="10"/>
  <c r="J141" i="10"/>
  <c r="H256" i="10"/>
  <c r="J179" i="10"/>
  <c r="J236" i="10"/>
  <c r="H179" i="10"/>
  <c r="J198" i="10"/>
  <c r="J191" i="10"/>
  <c r="H172" i="10"/>
  <c r="H268" i="10"/>
  <c r="J288" i="10"/>
  <c r="H288" i="10"/>
  <c r="H210" i="10"/>
  <c r="H229" i="10"/>
  <c r="H191" i="10"/>
  <c r="J153" i="10"/>
  <c r="H153" i="10"/>
  <c r="J134" i="10"/>
  <c r="H249" i="10"/>
  <c r="J172" i="10"/>
  <c r="J229" i="10"/>
  <c r="J195" i="10"/>
  <c r="H176" i="10"/>
  <c r="H272" i="10"/>
  <c r="J292" i="10"/>
  <c r="H292" i="10"/>
  <c r="H214" i="10"/>
  <c r="H233" i="10"/>
  <c r="H195" i="10"/>
  <c r="J157" i="10"/>
  <c r="H157" i="10"/>
  <c r="J138" i="10"/>
  <c r="H253" i="10"/>
  <c r="J176" i="10"/>
  <c r="J233" i="10"/>
  <c r="H247" i="10"/>
  <c r="J170" i="10"/>
  <c r="J286" i="10"/>
  <c r="H286" i="10"/>
  <c r="J227" i="10"/>
  <c r="J189" i="10"/>
  <c r="H170" i="10"/>
  <c r="H266" i="10"/>
  <c r="H208" i="10"/>
  <c r="H227" i="10"/>
  <c r="J132" i="10"/>
  <c r="H151" i="10"/>
  <c r="H189" i="10"/>
  <c r="J151" i="10"/>
  <c r="H255" i="10"/>
  <c r="J178" i="10"/>
  <c r="J235" i="10"/>
  <c r="J197" i="10"/>
  <c r="H178" i="10"/>
  <c r="H274" i="10"/>
  <c r="J294" i="10"/>
  <c r="H294" i="10"/>
  <c r="H159" i="10"/>
  <c r="H216" i="10"/>
  <c r="H235" i="10"/>
  <c r="J140" i="10"/>
  <c r="J159" i="10"/>
  <c r="H197" i="10"/>
  <c r="H271" i="10"/>
  <c r="J291" i="10"/>
  <c r="H291" i="10"/>
  <c r="H213" i="10"/>
  <c r="H232" i="10"/>
  <c r="H194" i="10"/>
  <c r="J156" i="10"/>
  <c r="H156" i="10"/>
  <c r="J137" i="10"/>
  <c r="H252" i="10"/>
  <c r="J175" i="10"/>
  <c r="J232" i="10"/>
  <c r="H175" i="10"/>
  <c r="J194" i="10"/>
  <c r="J112" i="10"/>
  <c r="H265" i="10"/>
  <c r="J285" i="10"/>
  <c r="H285" i="10"/>
  <c r="H207" i="10"/>
  <c r="H226" i="10"/>
  <c r="H188" i="10"/>
  <c r="J150" i="10"/>
  <c r="H150" i="10"/>
  <c r="J131" i="10"/>
  <c r="H246" i="10"/>
  <c r="J169" i="10"/>
  <c r="J226" i="10"/>
  <c r="J188" i="10"/>
  <c r="H169" i="10"/>
  <c r="J230" i="10"/>
  <c r="J192" i="10"/>
  <c r="H173" i="10"/>
  <c r="H269" i="10"/>
  <c r="J289" i="10"/>
  <c r="H289" i="10"/>
  <c r="H211" i="10"/>
  <c r="H230" i="10"/>
  <c r="H192" i="10"/>
  <c r="J154" i="10"/>
  <c r="H154" i="10"/>
  <c r="J135" i="10"/>
  <c r="H250" i="10"/>
  <c r="J173" i="10"/>
  <c r="J234" i="10"/>
  <c r="H254" i="10"/>
  <c r="J196" i="10"/>
  <c r="H177" i="10"/>
  <c r="H273" i="10"/>
  <c r="J293" i="10"/>
  <c r="H293" i="10"/>
  <c r="H215" i="10"/>
  <c r="H234" i="10"/>
  <c r="H196" i="10"/>
  <c r="J158" i="10"/>
  <c r="H158" i="10"/>
  <c r="J139" i="10"/>
  <c r="J177" i="10"/>
  <c r="H115" i="10"/>
  <c r="J115" i="10"/>
  <c r="H119" i="10"/>
  <c r="J119" i="10"/>
  <c r="H116" i="10"/>
  <c r="J116" i="10"/>
  <c r="H120" i="10"/>
  <c r="J54" i="10"/>
  <c r="J120" i="10"/>
  <c r="H113" i="10"/>
  <c r="J113" i="10"/>
  <c r="H117" i="10"/>
  <c r="J117" i="10"/>
  <c r="H121" i="10"/>
  <c r="J121" i="10"/>
  <c r="J76" i="10"/>
  <c r="J55" i="10"/>
  <c r="H114" i="10"/>
  <c r="J114" i="10"/>
  <c r="H118" i="10"/>
  <c r="J118" i="10"/>
  <c r="H122" i="10"/>
  <c r="J56" i="10"/>
  <c r="J122" i="10"/>
  <c r="J77" i="10"/>
  <c r="H53" i="10"/>
  <c r="H138" i="10"/>
  <c r="H98" i="10"/>
  <c r="H32" i="10"/>
  <c r="K32" i="10" s="1"/>
  <c r="H74" i="10"/>
  <c r="H91" i="10"/>
  <c r="H112" i="10"/>
  <c r="H131" i="10"/>
  <c r="H25" i="10"/>
  <c r="K25" i="10" s="1"/>
  <c r="H46" i="10"/>
  <c r="H67" i="10"/>
  <c r="H135" i="10"/>
  <c r="H29" i="10"/>
  <c r="K29" i="10" s="1"/>
  <c r="H95" i="10"/>
  <c r="H50" i="10"/>
  <c r="H71" i="10"/>
  <c r="H68" i="10"/>
  <c r="H132" i="10"/>
  <c r="H47" i="10"/>
  <c r="H26" i="10"/>
  <c r="K26" i="10" s="1"/>
  <c r="H92" i="10"/>
  <c r="H51" i="10"/>
  <c r="H96" i="10"/>
  <c r="H72" i="10"/>
  <c r="H136" i="10"/>
  <c r="H30" i="10"/>
  <c r="K30" i="10" s="1"/>
  <c r="H55" i="10"/>
  <c r="H100" i="10"/>
  <c r="H140" i="10"/>
  <c r="H34" i="10"/>
  <c r="K34" i="10" s="1"/>
  <c r="H76" i="10"/>
  <c r="H94" i="10"/>
  <c r="H49" i="10"/>
  <c r="H134" i="10"/>
  <c r="H28" i="10"/>
  <c r="K28" i="10" s="1"/>
  <c r="H70" i="10"/>
  <c r="H139" i="10"/>
  <c r="H33" i="10"/>
  <c r="K33" i="10" s="1"/>
  <c r="H54" i="10"/>
  <c r="H99" i="10"/>
  <c r="H75" i="10"/>
  <c r="H93" i="10"/>
  <c r="H133" i="10"/>
  <c r="H48" i="10"/>
  <c r="H27" i="10"/>
  <c r="K27" i="10" s="1"/>
  <c r="H69" i="10"/>
  <c r="H97" i="10"/>
  <c r="H31" i="10"/>
  <c r="K31" i="10" s="1"/>
  <c r="H52" i="10"/>
  <c r="H137" i="10"/>
  <c r="H73" i="10"/>
  <c r="H101" i="10"/>
  <c r="H141" i="10"/>
  <c r="H56" i="10"/>
  <c r="H35" i="10"/>
  <c r="K35" i="10" s="1"/>
  <c r="H77" i="10"/>
  <c r="J255" i="10"/>
  <c r="J216" i="10"/>
  <c r="J274" i="10"/>
  <c r="G13" i="10"/>
  <c r="J275" i="10"/>
  <c r="G14" i="10"/>
  <c r="J256" i="10"/>
  <c r="J217" i="10"/>
  <c r="C16" i="10"/>
  <c r="C10" i="10"/>
  <c r="C7" i="10"/>
  <c r="C15" i="10"/>
  <c r="C9" i="10"/>
  <c r="C5" i="10"/>
  <c r="C8" i="10"/>
  <c r="C6" i="10"/>
  <c r="C13" i="10"/>
  <c r="C11" i="10"/>
  <c r="C12" i="10"/>
  <c r="C14" i="10"/>
  <c r="H14" i="10" l="1"/>
  <c r="H15" i="10"/>
  <c r="P5" i="10"/>
  <c r="Q5" i="10" s="1"/>
  <c r="P6" i="10"/>
  <c r="Q6" i="10" s="1"/>
  <c r="P7" i="10"/>
  <c r="Q7" i="10" s="1"/>
  <c r="P8" i="10"/>
  <c r="Q8" i="10" s="1"/>
  <c r="P9" i="10"/>
  <c r="Q9" i="10" s="1"/>
  <c r="P10" i="10"/>
  <c r="Q10" i="10" s="1"/>
  <c r="P11" i="10"/>
  <c r="Q11" i="10" s="1"/>
  <c r="P12" i="10"/>
  <c r="Q12" i="10" s="1"/>
  <c r="P13" i="10"/>
  <c r="Q13" i="10" s="1"/>
  <c r="P4" i="10"/>
  <c r="Q4" i="10" s="1"/>
  <c r="J273" i="10" l="1"/>
  <c r="J272" i="10"/>
  <c r="J271" i="10"/>
  <c r="J270" i="10"/>
  <c r="J269" i="10"/>
  <c r="J268" i="10"/>
  <c r="J267" i="10"/>
  <c r="J266" i="10"/>
  <c r="J265" i="10"/>
  <c r="J254" i="10"/>
  <c r="J253" i="10"/>
  <c r="J252" i="10"/>
  <c r="J251" i="10"/>
  <c r="J250" i="10"/>
  <c r="J249" i="10"/>
  <c r="J248" i="10"/>
  <c r="J247" i="10"/>
  <c r="J246" i="10"/>
  <c r="J215" i="10"/>
  <c r="J214" i="10"/>
  <c r="J213" i="10"/>
  <c r="J212" i="10"/>
  <c r="J211" i="10"/>
  <c r="J210" i="10"/>
  <c r="J209" i="10"/>
  <c r="J208" i="10"/>
  <c r="J207" i="10"/>
  <c r="F268" i="10" l="1"/>
  <c r="F272" i="10"/>
  <c r="F188" i="10"/>
  <c r="F192" i="10"/>
  <c r="F196" i="10"/>
  <c r="F212" i="10"/>
  <c r="F249" i="10"/>
  <c r="F208" i="10"/>
  <c r="F253" i="10"/>
  <c r="F246" i="10"/>
  <c r="F250" i="10"/>
  <c r="F254" i="10"/>
  <c r="F265" i="10"/>
  <c r="F269" i="10"/>
  <c r="F273" i="10"/>
  <c r="F189" i="10"/>
  <c r="F213" i="10"/>
  <c r="F193" i="10"/>
  <c r="F209" i="10"/>
  <c r="F271" i="10"/>
  <c r="F194" i="10"/>
  <c r="F214" i="10"/>
  <c r="F226" i="10"/>
  <c r="F247" i="10"/>
  <c r="F251" i="10"/>
  <c r="F191" i="10"/>
  <c r="F195" i="10"/>
  <c r="F207" i="10"/>
  <c r="F211" i="10"/>
  <c r="F215" i="10"/>
  <c r="F248" i="10"/>
  <c r="F252" i="10"/>
  <c r="F266" i="10"/>
  <c r="F270" i="10"/>
  <c r="F190" i="10"/>
  <c r="F210" i="10"/>
  <c r="F267" i="10"/>
  <c r="F113" i="10" l="1"/>
  <c r="F117" i="10"/>
  <c r="F112" i="10"/>
  <c r="F116" i="10"/>
  <c r="F120" i="10"/>
  <c r="F155" i="10"/>
  <c r="F171" i="10"/>
  <c r="F175" i="10"/>
  <c r="F152" i="10"/>
  <c r="F156" i="10"/>
  <c r="F172" i="10"/>
  <c r="F176" i="10"/>
  <c r="F114" i="10"/>
  <c r="F118" i="10"/>
  <c r="F153" i="10"/>
  <c r="F157" i="10"/>
  <c r="F169" i="10"/>
  <c r="F173" i="10"/>
  <c r="F177" i="10"/>
  <c r="F115" i="10"/>
  <c r="F119" i="10"/>
  <c r="F150" i="10"/>
  <c r="F154" i="10"/>
  <c r="F158" i="10"/>
  <c r="F170" i="10"/>
  <c r="F174" i="10"/>
  <c r="F12" i="10"/>
  <c r="F11" i="10"/>
  <c r="F10" i="10"/>
  <c r="F9" i="10"/>
  <c r="F8" i="10"/>
  <c r="F7" i="10"/>
  <c r="F6" i="10"/>
  <c r="F5" i="10"/>
  <c r="F4" i="10"/>
  <c r="D75" i="10"/>
  <c r="J75" i="10" s="1"/>
  <c r="D74" i="10"/>
  <c r="J74" i="10" s="1"/>
  <c r="D73" i="10"/>
  <c r="J73" i="10" s="1"/>
  <c r="D72" i="10"/>
  <c r="J72" i="10" s="1"/>
  <c r="D71" i="10"/>
  <c r="J71" i="10" s="1"/>
  <c r="D70" i="10"/>
  <c r="J70" i="10" s="1"/>
  <c r="D69" i="10"/>
  <c r="J69" i="10" s="1"/>
  <c r="D68" i="10"/>
  <c r="J68" i="10" s="1"/>
  <c r="D67" i="10"/>
  <c r="J67" i="10" s="1"/>
  <c r="C75" i="10"/>
  <c r="C74" i="10"/>
  <c r="C73" i="10"/>
  <c r="C72" i="10"/>
  <c r="C71" i="10"/>
  <c r="C70" i="10"/>
  <c r="C69" i="10"/>
  <c r="C68" i="10"/>
  <c r="C67" i="10"/>
  <c r="E75" i="10"/>
  <c r="E74" i="10"/>
  <c r="E73" i="10"/>
  <c r="E72" i="10"/>
  <c r="E71" i="10"/>
  <c r="E70" i="10"/>
  <c r="E69" i="10"/>
  <c r="E68" i="10"/>
  <c r="E67" i="10"/>
  <c r="E54" i="10"/>
  <c r="E53" i="10"/>
  <c r="E52" i="10"/>
  <c r="E51" i="10"/>
  <c r="E50" i="10"/>
  <c r="E49" i="10"/>
  <c r="E48" i="10"/>
  <c r="E47" i="10"/>
  <c r="D53" i="10"/>
  <c r="J53" i="10" s="1"/>
  <c r="D52" i="10"/>
  <c r="J52" i="10" s="1"/>
  <c r="D51" i="10"/>
  <c r="J51" i="10" s="1"/>
  <c r="D50" i="10"/>
  <c r="J50" i="10" s="1"/>
  <c r="D49" i="10"/>
  <c r="J49" i="10" s="1"/>
  <c r="D48" i="10"/>
  <c r="J48" i="10" s="1"/>
  <c r="D47" i="10"/>
  <c r="J47" i="10" s="1"/>
  <c r="E46" i="10"/>
  <c r="D46" i="10"/>
  <c r="J46" i="10" s="1"/>
  <c r="I119" i="10" l="1"/>
  <c r="I214" i="10"/>
  <c r="I233" i="10"/>
  <c r="I176" i="10"/>
  <c r="I253" i="10"/>
  <c r="I292" i="10"/>
  <c r="I272" i="10"/>
  <c r="I195" i="10"/>
  <c r="I157" i="10"/>
  <c r="I112" i="10"/>
  <c r="I207" i="10"/>
  <c r="I226" i="10"/>
  <c r="I169" i="10"/>
  <c r="I246" i="10"/>
  <c r="I265" i="10"/>
  <c r="I285" i="10"/>
  <c r="I188" i="10"/>
  <c r="I150" i="10"/>
  <c r="I116" i="10"/>
  <c r="I250" i="10"/>
  <c r="I289" i="10"/>
  <c r="I154" i="10"/>
  <c r="I211" i="10"/>
  <c r="I230" i="10"/>
  <c r="I173" i="10"/>
  <c r="I269" i="10"/>
  <c r="I192" i="10"/>
  <c r="I113" i="10"/>
  <c r="I266" i="10"/>
  <c r="I189" i="10"/>
  <c r="I247" i="10"/>
  <c r="I286" i="10"/>
  <c r="I151" i="10"/>
  <c r="I208" i="10"/>
  <c r="I227" i="10"/>
  <c r="I170" i="10"/>
  <c r="I117" i="10"/>
  <c r="I270" i="10"/>
  <c r="I193" i="10"/>
  <c r="I251" i="10"/>
  <c r="I290" i="10"/>
  <c r="I155" i="10"/>
  <c r="I212" i="10"/>
  <c r="I231" i="10"/>
  <c r="I174" i="10"/>
  <c r="I115" i="10"/>
  <c r="I210" i="10"/>
  <c r="I229" i="10"/>
  <c r="I172" i="10"/>
  <c r="I268" i="10"/>
  <c r="I191" i="10"/>
  <c r="I249" i="10"/>
  <c r="I288" i="10"/>
  <c r="I153" i="10"/>
  <c r="I120" i="10"/>
  <c r="I254" i="10"/>
  <c r="I293" i="10"/>
  <c r="I158" i="10"/>
  <c r="I215" i="10"/>
  <c r="I234" i="10"/>
  <c r="I177" i="10"/>
  <c r="I273" i="10"/>
  <c r="I196" i="10"/>
  <c r="I114" i="10"/>
  <c r="I267" i="10"/>
  <c r="I190" i="10"/>
  <c r="I248" i="10"/>
  <c r="I287" i="10"/>
  <c r="I152" i="10"/>
  <c r="I209" i="10"/>
  <c r="I228" i="10"/>
  <c r="I171" i="10"/>
  <c r="I118" i="10"/>
  <c r="I213" i="10"/>
  <c r="I271" i="10"/>
  <c r="I194" i="10"/>
  <c r="I252" i="10"/>
  <c r="I291" i="10"/>
  <c r="I156" i="10"/>
  <c r="I232" i="10"/>
  <c r="I175" i="10"/>
  <c r="G8" i="10"/>
  <c r="I50" i="10"/>
  <c r="I135" i="10"/>
  <c r="I95" i="10"/>
  <c r="I29" i="10"/>
  <c r="I71" i="10"/>
  <c r="G9" i="10"/>
  <c r="H9" i="10" s="1"/>
  <c r="I72" i="10"/>
  <c r="I30" i="10"/>
  <c r="I51" i="10"/>
  <c r="I136" i="10"/>
  <c r="I96" i="10"/>
  <c r="G6" i="10"/>
  <c r="I133" i="10"/>
  <c r="I93" i="10"/>
  <c r="I27" i="10"/>
  <c r="I48" i="10"/>
  <c r="I69" i="10"/>
  <c r="G10" i="10"/>
  <c r="H10" i="10" s="1"/>
  <c r="I137" i="10"/>
  <c r="I97" i="10"/>
  <c r="I31" i="10"/>
  <c r="I52" i="10"/>
  <c r="I73" i="10"/>
  <c r="G4" i="10"/>
  <c r="I131" i="10"/>
  <c r="I46" i="10"/>
  <c r="I91" i="10"/>
  <c r="I25" i="10"/>
  <c r="I67" i="10"/>
  <c r="G12" i="10"/>
  <c r="H13" i="10" s="1"/>
  <c r="I54" i="10"/>
  <c r="I33" i="10"/>
  <c r="I139" i="10"/>
  <c r="I99" i="10"/>
  <c r="I75" i="10"/>
  <c r="G5" i="10"/>
  <c r="H6" i="10" s="1"/>
  <c r="I132" i="10"/>
  <c r="I92" i="10"/>
  <c r="I47" i="10"/>
  <c r="I68" i="10"/>
  <c r="I26" i="10"/>
  <c r="G7" i="10"/>
  <c r="H7" i="10" s="1"/>
  <c r="I134" i="10"/>
  <c r="I94" i="10"/>
  <c r="I28" i="10"/>
  <c r="I49" i="10"/>
  <c r="I70" i="10"/>
  <c r="G11" i="10"/>
  <c r="I53" i="10"/>
  <c r="I138" i="10"/>
  <c r="I98" i="10"/>
  <c r="I32" i="10"/>
  <c r="I74" i="10"/>
  <c r="F75" i="10"/>
  <c r="F67" i="10"/>
  <c r="F68" i="10"/>
  <c r="F72" i="10"/>
  <c r="F69" i="10"/>
  <c r="F73" i="10"/>
  <c r="F70" i="10"/>
  <c r="F74" i="10"/>
  <c r="F71" i="10"/>
  <c r="H8" i="10" l="1"/>
  <c r="H5" i="10"/>
  <c r="H12" i="10"/>
  <c r="H11" i="10"/>
  <c r="F140" i="10" l="1"/>
  <c r="F138" i="10" l="1"/>
  <c r="F139" i="10"/>
  <c r="F54" i="10"/>
  <c r="F53" i="10"/>
  <c r="P143" i="11" l="1"/>
  <c r="P142" i="11"/>
  <c r="F50" i="10" l="1"/>
  <c r="F49" i="10"/>
  <c r="F47" i="10"/>
  <c r="F52" i="10"/>
  <c r="F46" i="10"/>
  <c r="F48" i="10"/>
  <c r="F131" i="10"/>
  <c r="F133" i="10"/>
  <c r="F135" i="10"/>
  <c r="F137" i="10"/>
  <c r="F51" i="10"/>
  <c r="F132" i="10"/>
  <c r="F134" i="10"/>
  <c r="F136" i="10"/>
</calcChain>
</file>

<file path=xl/sharedStrings.xml><?xml version="1.0" encoding="utf-8"?>
<sst xmlns="http://schemas.openxmlformats.org/spreadsheetml/2006/main" count="2705" uniqueCount="401">
  <si>
    <t>Devengado</t>
  </si>
  <si>
    <t/>
  </si>
  <si>
    <t>Última actualización del ejercicio 2015: 03 Julio 2016.</t>
  </si>
  <si>
    <t>Última actualización del ejercicio 2014: 05 Julio 2015.</t>
  </si>
  <si>
    <t>Última actualización del ejercicio 2013: 13 Julio 2014.</t>
  </si>
  <si>
    <t>Última actualización del ejercicio 2012: 06 Octubre 2013.</t>
  </si>
  <si>
    <t>Última actualización del ejercicio 2011: 15 Julio 2012.</t>
  </si>
  <si>
    <t>Última actualización del ejercicio 2010: 07 Agosto 2011.</t>
  </si>
  <si>
    <t>Última actualización del ejercicio 2009: 02 Agosto 2010.</t>
  </si>
  <si>
    <t>Fecha</t>
  </si>
  <si>
    <t>Evolucion histórica AR$ vs USD</t>
  </si>
  <si>
    <t>MINCYT</t>
  </si>
  <si>
    <t>TOTAL</t>
  </si>
  <si>
    <t xml:space="preserve"> </t>
  </si>
  <si>
    <t>% del presupuesto nacional</t>
  </si>
  <si>
    <t>Última actualización del ejercicio 2016: 10 Julio 2017.</t>
  </si>
  <si>
    <t>Fuente: BCRA www.bcra.gob.ar/Pdfs/PublicacionesEstadisticas/com3500.xls</t>
  </si>
  <si>
    <t>Ley de presupuesto</t>
  </si>
  <si>
    <t>ORGANISMO</t>
  </si>
  <si>
    <t>COMPROMETIDO</t>
  </si>
  <si>
    <t>DEVENGADO</t>
  </si>
  <si>
    <t>PAGADO</t>
  </si>
  <si>
    <t>%DEVENGADO</t>
  </si>
  <si>
    <t>Administración Nacional de la Seguridad Social</t>
  </si>
  <si>
    <t>Servicio de la Deuda Pública</t>
  </si>
  <si>
    <t>Ministerio de Educación</t>
  </si>
  <si>
    <t>Obligaciones a Cargo del Tesoro</t>
  </si>
  <si>
    <t>Ministerio de Energía y Minería (Gastos Propios)</t>
  </si>
  <si>
    <t>Agencia Nacional de Discapacidad</t>
  </si>
  <si>
    <t>Ministerio del Interior, Obras Públicas y Vivienda (Gastos Propios)</t>
  </si>
  <si>
    <t>Ministerio de Transporte (Gastos Propios)</t>
  </si>
  <si>
    <t>Ministerio de Desarrollo Social</t>
  </si>
  <si>
    <t>Dirección Nacional de Vialidad</t>
  </si>
  <si>
    <t>Estado Mayor General del Ejercito</t>
  </si>
  <si>
    <t>Gendarmería Nacional</t>
  </si>
  <si>
    <t>Instituto de Ayuda Financiera para Pago de Retiros y Pensiones Militares</t>
  </si>
  <si>
    <t>Ministerio de Salud</t>
  </si>
  <si>
    <t>Consejo de la Magistratura</t>
  </si>
  <si>
    <t>Policía Federal Argentina</t>
  </si>
  <si>
    <t>Caja de Retiros, Jubilaciones y Pensiones de la Policía Federal Argentina</t>
  </si>
  <si>
    <t>Prefectura Naval Argentina</t>
  </si>
  <si>
    <t>Estado Mayor General de la Armada</t>
  </si>
  <si>
    <t>Estado Mayor General de la Fuerza Aérea</t>
  </si>
  <si>
    <t>Servicio Penitenciario Federal</t>
  </si>
  <si>
    <t>Consejo Nacional de Investigaciones Científicas y Técnicas</t>
  </si>
  <si>
    <t>Ministerio de Trabajo, Empleo y Seguridad Social</t>
  </si>
  <si>
    <t>Superintendencia de Servicios de Salud</t>
  </si>
  <si>
    <t>Ministerio de Relaciones Exteriores y Culto</t>
  </si>
  <si>
    <t>Procuración General de la Nación</t>
  </si>
  <si>
    <t>Senado de la Nación</t>
  </si>
  <si>
    <t>Cámara de Diputados</t>
  </si>
  <si>
    <t>Instituto Nacional de Tecnología Agropecuaria</t>
  </si>
  <si>
    <t>Ministerio de Agroindustria</t>
  </si>
  <si>
    <t>Ministerio de Seguridad</t>
  </si>
  <si>
    <t>Dirección General de Administración - Jefatura de Gabinete</t>
  </si>
  <si>
    <t>Ministerio de Producción</t>
  </si>
  <si>
    <t>Corte Suprema de Justicia de la Nación</t>
  </si>
  <si>
    <t>Ministerio de Ambiente y Desarrollo Sustentable (Gastos Propios)</t>
  </si>
  <si>
    <t>Comisión Nacional de Energía Atómica</t>
  </si>
  <si>
    <t>Servicio Nacional de Sanidad y Calidad Agroalimentaria</t>
  </si>
  <si>
    <t>Defensoría General de la Nación</t>
  </si>
  <si>
    <t>Registro Nacional de las Personas</t>
  </si>
  <si>
    <t>Ente Nacional de Obras Hídricas de Saneamiento</t>
  </si>
  <si>
    <t>Ministerio de Ciencia, Tecnología e Innovación Productiva</t>
  </si>
  <si>
    <t>Hospital Nacional Profesor Alejandro Posadas</t>
  </si>
  <si>
    <t>Secretaría Nacional de Niñez, Adolescencia y Familia</t>
  </si>
  <si>
    <t>Policía de Seguridad Aeroportuaria</t>
  </si>
  <si>
    <t>Secretaría General de la Presidencia de la Nación</t>
  </si>
  <si>
    <t>Ministerio de Hacienda</t>
  </si>
  <si>
    <t>Ministerio de Justicia y Derechos Humanos (Gastos Propios)</t>
  </si>
  <si>
    <t>Ministerio de Modernización</t>
  </si>
  <si>
    <t>Dirección Nacional de Migraciones</t>
  </si>
  <si>
    <t>Administración Nacional de Aviación Civil</t>
  </si>
  <si>
    <t>Ministerio de Cultura</t>
  </si>
  <si>
    <t>Dirección General de Fabricaciones Militares</t>
  </si>
  <si>
    <t>Comisión Nacional de Actividades Espaciales</t>
  </si>
  <si>
    <t>Instituto Nacional de Tecnología Industrial</t>
  </si>
  <si>
    <t>Ente Nacional de Comunicaciones</t>
  </si>
  <si>
    <t>Agencia Federal de Inteligencia</t>
  </si>
  <si>
    <t>Sistema Federal de Medios y Contenidos Públicos</t>
  </si>
  <si>
    <t>Administración de Parques Nacionales</t>
  </si>
  <si>
    <t>Ministerio de Turismo</t>
  </si>
  <si>
    <t>Auditoría General de la Nación</t>
  </si>
  <si>
    <t>Biblioteca del Congreso</t>
  </si>
  <si>
    <t>Instituto Nacional de Estadística y Censos</t>
  </si>
  <si>
    <t>Ministerio de Defensa (Gastos Propios)</t>
  </si>
  <si>
    <t>Secretaría de Políticas Integrales sobre Drogas de la Nación Argentina (SEDRONAR)</t>
  </si>
  <si>
    <t>Estado Mayor Conjunto de las Fuerzas Armadas</t>
  </si>
  <si>
    <t>Ayuda Social Personal del Congreso de la Nación</t>
  </si>
  <si>
    <t>Instituto Nacional de Asociativismo y Economía Social</t>
  </si>
  <si>
    <t>Administración Nacional de Medicamentos, Alimentos y Tecnología Médica</t>
  </si>
  <si>
    <t>Agencia Nacional de Seguridad Vial</t>
  </si>
  <si>
    <t>Ministerio de Finanzas</t>
  </si>
  <si>
    <t>Hospital Nacional Dr. Baldomero Sommer</t>
  </si>
  <si>
    <t>Ente Nacional Regulador del Gas</t>
  </si>
  <si>
    <t>Comisión Nacional de Regulación del Transporte</t>
  </si>
  <si>
    <t>Administración Nacional de Laboratorios e Institutos de Salud Dr. Carlos G. Malbrán</t>
  </si>
  <si>
    <t>Instituto Nacional de Promoción Turística</t>
  </si>
  <si>
    <t>Sindicatura General de la Nación</t>
  </si>
  <si>
    <t>Superintendencia de Seguros de la Nación</t>
  </si>
  <si>
    <t>Ente de Cooperación Técnica y Financiera del Servicio Penitenciario Federal</t>
  </si>
  <si>
    <t>Biblioteca Nacional</t>
  </si>
  <si>
    <t>Colonia Nacional Dr. Manuel A. Montes de Oca</t>
  </si>
  <si>
    <t>Servicio Meteorológico Nacional</t>
  </si>
  <si>
    <t>Imprenta del Congreso</t>
  </si>
  <si>
    <t>Instituto de Investigaciones Científicas y Técnicas de las Fuerzas Armadas</t>
  </si>
  <si>
    <t>Superintendencia de Riesgos del Trabajo</t>
  </si>
  <si>
    <t>Agencia de Administración de Bienes del Estado</t>
  </si>
  <si>
    <t>Defensoría del Pueblo</t>
  </si>
  <si>
    <t>Ente Nacional Regulador de la Electricidad</t>
  </si>
  <si>
    <t>Autoridad Regulatoria Nuclear</t>
  </si>
  <si>
    <t>Instituto Nacional de la Propiedad Industrial</t>
  </si>
  <si>
    <t>Instituto Nacional de Investigación y Desarrollo Pesquero</t>
  </si>
  <si>
    <t>Instituto Nacional de Vitivinicultura</t>
  </si>
  <si>
    <t>Servicio Geológico Minero Argentino</t>
  </si>
  <si>
    <t>Unidad de Información Financiera</t>
  </si>
  <si>
    <t>Comisión Nacional de Valores</t>
  </si>
  <si>
    <t>Secretaría Legal y Técnica</t>
  </si>
  <si>
    <t>Organismo Regulador del Sistema Nacional de Aeropuertos</t>
  </si>
  <si>
    <t>Procuración Penitenciaria</t>
  </si>
  <si>
    <t>Instituto Nacional del Teatro</t>
  </si>
  <si>
    <t>Teatro Nacional Cervantes</t>
  </si>
  <si>
    <t>Instituto Nacional del Agua</t>
  </si>
  <si>
    <t>Hospital Nacional en Red Especializado en Salud Mental y Adicciones "Licenciada Laura Bonaparte"</t>
  </si>
  <si>
    <t>Subsecretaría de Planeamiento Operativo y Servicio Logístico de la Defensa</t>
  </si>
  <si>
    <t>Instituto Nacional de Rehabilitación Psicofísica del Sur Dr. Juan Otimio Tesone</t>
  </si>
  <si>
    <t>Fundación Miguel Lillo</t>
  </si>
  <si>
    <t>Instituto Nacional contra la Discriminación, la Xenofobia y el Racismo</t>
  </si>
  <si>
    <t>Consejo Nacional de Coordinación de Políticas Sociales</t>
  </si>
  <si>
    <t>Instituto Nacional Central Único Coordinador de Ablación e Implante</t>
  </si>
  <si>
    <t>Fondo Nacional de las Artes</t>
  </si>
  <si>
    <t>Tribunal Fiscal de la Nación</t>
  </si>
  <si>
    <t>Instituto Nacional de Semillas</t>
  </si>
  <si>
    <t>Instituto Geográfico Nacional</t>
  </si>
  <si>
    <t>Instituto Nacional de las Mujeres (INAM)</t>
  </si>
  <si>
    <t>Instituto Nacional de Asuntos Indígenas</t>
  </si>
  <si>
    <t>Comisión Nacional de Evaluación y Acreditación Universitaria</t>
  </si>
  <si>
    <t>Defensoría del Público de Servicios de Comunicación Audiovisual</t>
  </si>
  <si>
    <t>Organismo Regulador de Seguridad de Presas</t>
  </si>
  <si>
    <t>Instituto Nacional del Cáncer (INC)</t>
  </si>
  <si>
    <t>Agencia Nacional de Laboratorios Públicos (ANLAP)</t>
  </si>
  <si>
    <t>Junta de Investigación de Accidentes de Aviación Civil</t>
  </si>
  <si>
    <t>Agencia Nacional de Materiales Controlados</t>
  </si>
  <si>
    <t>Tribunal de Tasaciones de la Nación</t>
  </si>
  <si>
    <t>Servicio Nacional de Rehabilitación</t>
  </si>
  <si>
    <t>Comisión Nacional de Comercio Exterior</t>
  </si>
  <si>
    <t>Centro Internacional para la Promoción de los Derechos Humanos</t>
  </si>
  <si>
    <t>Agencia de Acceso a la Información Pública</t>
  </si>
  <si>
    <t>Ministerio de Educación y Deportes</t>
  </si>
  <si>
    <t>Ministerio de Hacienda y Finanzas Públicas</t>
  </si>
  <si>
    <t>SAF Apoyo - Autoridad Cuenca Matanza Riachuelo (ACUMAR)</t>
  </si>
  <si>
    <t>Ministerio de Comunicaciones (Gastos Propios)</t>
  </si>
  <si>
    <t>Subsecreataría del Servicio Logístico de la Defensa</t>
  </si>
  <si>
    <t>Registro Nacional de Trabajadores y Empleadores Agrarios (RENATEA)</t>
  </si>
  <si>
    <t>Secretaría de Programación para la Prevención de la Drogadicción y Lucha Contra el Narcotráfico</t>
  </si>
  <si>
    <t>Unidad de Información Finaciera</t>
  </si>
  <si>
    <t>PRESUPUESTO INICIAL</t>
  </si>
  <si>
    <t>PRESUPUESTO VIGENTE</t>
  </si>
  <si>
    <t>Gastos detallados por cada una de las entidades públicas que conforman la Administración Nacional.</t>
  </si>
  <si>
    <t xml:space="preserve"> Los importes están expresados en millones de pesos.</t>
  </si>
  <si>
    <t>Ministerio de Energía (Gastos Propios)</t>
  </si>
  <si>
    <t>Referencias de columnas</t>
  </si>
  <si>
    <r>
      <rPr>
        <sz val="10"/>
        <color theme="1"/>
        <rFont val="Helvetica"/>
      </rPr>
      <t xml:space="preserve"> </t>
    </r>
    <r>
      <rPr>
        <b/>
        <sz val="10"/>
        <color theme="1"/>
        <rFont val="Helvetica"/>
      </rPr>
      <t>Presupuesto inicial:</t>
    </r>
    <r>
      <rPr>
        <sz val="10"/>
        <color theme="1"/>
        <rFont val="Helvetica"/>
      </rPr>
      <t xml:space="preserve"> Su nombre técnico es "crédito inicial". Es la asignación prevista para los gastos anuales, establecida al inicio del año.</t>
    </r>
  </si>
  <si>
    <r>
      <rPr>
        <sz val="10"/>
        <color theme="1"/>
        <rFont val="Helvetica"/>
      </rPr>
      <t xml:space="preserve"> </t>
    </r>
    <r>
      <rPr>
        <b/>
        <sz val="10"/>
        <color theme="1"/>
        <rFont val="Helvetica"/>
      </rPr>
      <t>Presupuesto vigente:</t>
    </r>
    <r>
      <rPr>
        <sz val="10"/>
        <color theme="1"/>
        <rFont val="Helvetica"/>
      </rPr>
      <t xml:space="preserve"> Su nombre técnico es "crédito vigente". Es el presupuesto actualizado a la fecha.</t>
    </r>
  </si>
  <si>
    <r>
      <rPr>
        <sz val="10"/>
        <color theme="1"/>
        <rFont val="Helvetica"/>
      </rPr>
      <t xml:space="preserve"> </t>
    </r>
    <r>
      <rPr>
        <b/>
        <sz val="10"/>
        <color theme="1"/>
        <rFont val="Helvetica"/>
      </rPr>
      <t>Comprometido:</t>
    </r>
    <r>
      <rPr>
        <sz val="10"/>
        <color theme="1"/>
        <rFont val="Helvetica"/>
      </rPr>
      <t xml:space="preserve"> El compromiso es la obligación potencial que el Estado contrae con un tercero, empresa o individuo, para adquirir un bien o servicio, transferir fondos o contratar personal. Es un gasto potencial similar a lo que significa una reserva. Se materializa generalmente a través de una Orden de Compra.</t>
    </r>
  </si>
  <si>
    <r>
      <rPr>
        <sz val="10"/>
        <color theme="1"/>
        <rFont val="Helvetica"/>
      </rPr>
      <t xml:space="preserve"> </t>
    </r>
    <r>
      <rPr>
        <b/>
        <sz val="10"/>
        <color theme="1"/>
        <rFont val="Helvetica"/>
      </rPr>
      <t>Devengado:</t>
    </r>
    <r>
      <rPr>
        <sz val="10"/>
        <color theme="1"/>
        <rFont val="Helvetica"/>
      </rPr>
      <t xml:space="preserve"> También se lo denomina "ejecutado". Es la obligación de pago que surge cuando se reciben los bienes o servicios pactados en la Orden de Compra. El proveedor entrega los bienes junto con su factura, el Estado los recibe y a partir de ahí se genera la obligacion de pago que se registra como devengado.</t>
    </r>
  </si>
  <si>
    <r>
      <rPr>
        <sz val="10"/>
        <color theme="1"/>
        <rFont val="Helvetica"/>
      </rPr>
      <t xml:space="preserve"> </t>
    </r>
    <r>
      <rPr>
        <b/>
        <sz val="10"/>
        <color theme="1"/>
        <rFont val="Helvetica"/>
      </rPr>
      <t>Pagado:</t>
    </r>
    <r>
      <rPr>
        <sz val="10"/>
        <color theme="1"/>
        <rFont val="Helvetica"/>
      </rPr>
      <t xml:space="preserve"> El pagado es el momento en el cual se liberan los fondos para cancelar la factura por los bienes y servicios recibidos, o se pagan los sueldos o jubilaciones.</t>
    </r>
  </si>
  <si>
    <r>
      <rPr>
        <sz val="10"/>
        <color theme="1"/>
        <rFont val="Helvetica"/>
      </rPr>
      <t xml:space="preserve"> </t>
    </r>
    <r>
      <rPr>
        <b/>
        <sz val="10"/>
        <color theme="1"/>
        <rFont val="Helvetica"/>
      </rPr>
      <t>%Devengado:</t>
    </r>
    <r>
      <rPr>
        <sz val="10"/>
        <color theme="1"/>
        <rFont val="Helvetica"/>
      </rPr>
      <t xml:space="preserve"> Es el porcentaje de la ejecución de los gastos en relación al presupuesto vigente.</t>
    </r>
  </si>
  <si>
    <t>Sin Aplicaciones ni Fuentes Financieras ni Contribuciones y Gastos Figurativos. | Fuente: eSidif.</t>
  </si>
  <si>
    <t>Promedio mensual</t>
  </si>
  <si>
    <t>Presupuesto Personal</t>
  </si>
  <si>
    <t>% del presupuesto en salarios</t>
  </si>
  <si>
    <t>Presupuesto Inicial</t>
  </si>
  <si>
    <t>Fecha de emisión del reporte: 07/08/2018</t>
  </si>
  <si>
    <t>ACCIONES</t>
  </si>
  <si>
    <t>Última actualización del ejercicio 2017: 09 Julio 2018.</t>
  </si>
  <si>
    <t>Gastos por organismo. Participación de cada organismo en el total 2017</t>
  </si>
  <si>
    <t>Gastos por organismo. Participación de cada organismo en el total 2016</t>
  </si>
  <si>
    <t>Ministerio de Planificación Federal, Inversión Pública y Servicios</t>
  </si>
  <si>
    <t>Ministerio del Interior y Transporte (Gastos Propios)</t>
  </si>
  <si>
    <t>Ministerio de Economía y Finanzas Públicas</t>
  </si>
  <si>
    <t>Ministerio de Agricultura, Ganadería y Pesca</t>
  </si>
  <si>
    <t>Ministerio de Justicia y Derechos Humanos</t>
  </si>
  <si>
    <t>Hospital Nacional Dr. Alejandro Posadas</t>
  </si>
  <si>
    <t>Secretaría de Ambiente y Desarrollo Sustentable</t>
  </si>
  <si>
    <t>Ministerio de Industria</t>
  </si>
  <si>
    <t>Comisión Nacional de Comunicaciones</t>
  </si>
  <si>
    <t>Autoridad Federal de Servicios de Comunicación Audiovisual</t>
  </si>
  <si>
    <t>Centro Nacional de Reeducación Social</t>
  </si>
  <si>
    <t>Gastos por organismo. Participación de cada organismo en el total 2015</t>
  </si>
  <si>
    <t>Gastos por organismo. Participación de cada organismo en el total 2014</t>
  </si>
  <si>
    <t>Secretaría de Cultura</t>
  </si>
  <si>
    <t>Secretaría de Inteligencia</t>
  </si>
  <si>
    <t>Dirección General del Servicio Logístico de la Defensa</t>
  </si>
  <si>
    <t>Fundación Miguel Lillio</t>
  </si>
  <si>
    <t>Gastos por organismo. Participación de cada organismo en el total 2013</t>
  </si>
  <si>
    <t>Administración de Programas Especiales</t>
  </si>
  <si>
    <t>Organismo Nacional de Administración de Bienes</t>
  </si>
  <si>
    <t>Gastos por organismo. Participación de cada organismo en el total 2012</t>
  </si>
  <si>
    <t>ADMINISTRACION NACIONAL DE LA SEG. SOCIAL</t>
  </si>
  <si>
    <t>MINISTERIO DE PLANIFICACION FED., INVERSION PUBLICA Y SERVIC</t>
  </si>
  <si>
    <t>Oficina Nacional de Control Comercial Agropecuario</t>
  </si>
  <si>
    <t>INSTITUTO AYUDA FINANCIERA PAGO DE RET. PENS. MILITARES</t>
  </si>
  <si>
    <t>CAJA DE RETIROS JUBILACIONES Y PENS. DE LA POLICIA FEDERAL</t>
  </si>
  <si>
    <t>DIRECCION GRAL.DE ADMINISTRACION .JEFATURA DE GABINETE</t>
  </si>
  <si>
    <t>MINISTERIO DE RELACIONES EXTERIORES, COMERCIO INTERN Y CULTO</t>
  </si>
  <si>
    <t>MINISTERIO DE JUSTICIA, SEGURIDAD Y DERECHOS HUMANOS</t>
  </si>
  <si>
    <t>MINISTERIO DEL INTERIOR (GASTOS PROPIOS)</t>
  </si>
  <si>
    <t>Órgano de Control de las Concesiones Viales</t>
  </si>
  <si>
    <t>SECRETARIA DE INTELIGENCIA</t>
  </si>
  <si>
    <t>HOSPITAL NACIONAL DR. ALEJANDRO POSADAS</t>
  </si>
  <si>
    <t>AUTORIDAD CUENCA MATANZA RIACHUELO</t>
  </si>
  <si>
    <t>ESTADO MAYOR CONJUNTO F.F.A.A.</t>
  </si>
  <si>
    <t>DIRECCION GRAL. DE FABRICACIONES MILITARES</t>
  </si>
  <si>
    <t>SECRETARIA DE CULTURA</t>
  </si>
  <si>
    <t>INSTITUTO NACIONAL DE ASOCIATIVISMO Y ECONOMIA SOCIAL INAES</t>
  </si>
  <si>
    <t>INSTITUTO NACIONAL DE ESTADISTICA Y CENSOS</t>
  </si>
  <si>
    <t>SECRETARIA DE TURISMO</t>
  </si>
  <si>
    <t>ADM. NAC. DE LAB. E INST. DE SALUD DR. CARLOS G. MALBRAN</t>
  </si>
  <si>
    <t>ADM.NAC.DE MEDICAMENTOS, ALIMENTOS Y TECNOLOGIA MEDICA</t>
  </si>
  <si>
    <t>COLONIA NACIONAL MANUEL MONTES DE OCA</t>
  </si>
  <si>
    <t>ENTE DE COOPERACION TEC. Y FINANCIERA DEL SERV. PENITEN. FED</t>
  </si>
  <si>
    <t>COMITE FEDERAL DE RADIODIFUSION</t>
  </si>
  <si>
    <t>INSTITUTO INVESTIGACIONES CIENTIFICAS Y TECNICAS F.F.A.A</t>
  </si>
  <si>
    <t>AYUDA SOCIAL PERSONAL DEL CONGRESO DE LA NACION</t>
  </si>
  <si>
    <t>SEC. PREVENCION Y LUCHA CONTRA EL NARCOTRAFICO</t>
  </si>
  <si>
    <t>INSTITUTO NACIONAL DE LA PROPIEDAD INDUSTRIAL (INPI)</t>
  </si>
  <si>
    <t>Agencia Nacional de Desarrollo de Inversiones</t>
  </si>
  <si>
    <t>CENTRO NACIONAL DE REEDUCACION SOCIAL</t>
  </si>
  <si>
    <t>SECRETARIA DE RECURSOS NATURALES Y DESARROLLO SUSTENTABLE</t>
  </si>
  <si>
    <t>Gastos por organismo. Participación de cada organismo en el total 2009</t>
  </si>
  <si>
    <t>Ministerio de Relaciones Exteriores, Comercio Intern y Culto</t>
  </si>
  <si>
    <t>Ministerio del Interior (Gastos Propios)</t>
  </si>
  <si>
    <t>Autoridad Cuenca Matanza Riachuelo</t>
  </si>
  <si>
    <t>Ministerio de Industria y Turismo</t>
  </si>
  <si>
    <t>Secretaría de Turismo</t>
  </si>
  <si>
    <t>Comité Federal de Radiodifusión</t>
  </si>
  <si>
    <t>Instituto de Investigaciones Científicas y Técnicas para la Defensa</t>
  </si>
  <si>
    <t>Gastos por organismo. Participación de cada organismo en el total 2010</t>
  </si>
  <si>
    <t>SAF de Apoyo a la Autoridad Cuenca Matanza Riachuelo (ACUMAR)</t>
  </si>
  <si>
    <t>Gastos por organismo. Participación de cada organismo en el total 2011</t>
  </si>
  <si>
    <t>hasta 2015</t>
  </si>
  <si>
    <t>desde 2016</t>
  </si>
  <si>
    <t>desde 2018</t>
  </si>
  <si>
    <t>desde 2017</t>
  </si>
  <si>
    <t>desde2016</t>
  </si>
  <si>
    <t>hasta 2016</t>
  </si>
  <si>
    <t>desde 2015</t>
  </si>
  <si>
    <t>hasta 2014</t>
  </si>
  <si>
    <t>desde 2014</t>
  </si>
  <si>
    <t>desde 2013</t>
  </si>
  <si>
    <t>hasta 2012</t>
  </si>
  <si>
    <t>hasta 2010</t>
  </si>
  <si>
    <t>desde 2012</t>
  </si>
  <si>
    <t>desde 2011</t>
  </si>
  <si>
    <t>Instituto Nacional contra la Discriminacion, la Xenofobia y el Racismo</t>
  </si>
  <si>
    <t>Instituto Nacional DE REHAB. PSICOF. DEL SUR DR. JUAN OTIMIO TESONE</t>
  </si>
  <si>
    <t>Instituto Nacional Central Unico de Coordinacion de ablacion y implante</t>
  </si>
  <si>
    <t>INSTITUTO NACional DE TECNOLOGIA AGROPECUARIA</t>
  </si>
  <si>
    <t>desde 2010</t>
  </si>
  <si>
    <t>hasta 2011</t>
  </si>
  <si>
    <t>Secretaría Legal y Tecnica</t>
  </si>
  <si>
    <t>hasta 2009</t>
  </si>
  <si>
    <t>En años mas recientes hay una Dirección nacional para esto</t>
  </si>
  <si>
    <t>Presupuesto vigente al final del periodo</t>
  </si>
  <si>
    <t>Presupuesto vigente de la Nación en mill. AR$</t>
  </si>
  <si>
    <t>https://www.presupuestoabierto.gob.ar/sici/destacado-a-que-se-destina-el-gasto</t>
  </si>
  <si>
    <t>FUNCION CIENCIA Y TECNICA</t>
  </si>
  <si>
    <t>PBI mill USD corrientes (RICYT)</t>
  </si>
  <si>
    <t>% invertido en I+D (RICYT)</t>
  </si>
  <si>
    <t>%PBI</t>
  </si>
  <si>
    <t>Ministerio de Educación, Cultura, Ciencia y Tecnología</t>
  </si>
  <si>
    <t>Secretaría de Gobierno de Energía</t>
  </si>
  <si>
    <t>Ministerio de Salud y Desarrollo Social</t>
  </si>
  <si>
    <t>Secretaría de Gobierno de Salud</t>
  </si>
  <si>
    <t>Secretaría de Gobierno de Trabajo y Empleo</t>
  </si>
  <si>
    <t>Ministerio de Producción y Trabajo</t>
  </si>
  <si>
    <t>Secretaría de Gobierno de Agroindustria</t>
  </si>
  <si>
    <t>Secretaría de Gobierno de Ciencia, Tecnología e Innovación Productiva</t>
  </si>
  <si>
    <t>Secretaría de Gobierno de Cultura</t>
  </si>
  <si>
    <t>Secretaría de Gobierno de Modernización</t>
  </si>
  <si>
    <t>Secretaría Gobierno de Ambiente y Desarrollo Sustentable</t>
  </si>
  <si>
    <t>Secretaría de Gobierno del Sistema Federal de Medios y Contenidos Públicos</t>
  </si>
  <si>
    <t>Secretaría de Gobierno de Turismo</t>
  </si>
  <si>
    <t>Agencia de Deporte Nacional</t>
  </si>
  <si>
    <t>Procuración del Tesoro de la Nación</t>
  </si>
  <si>
    <t>Banco Nacional de Datos Genéticos (BNDG)</t>
  </si>
  <si>
    <t>Gastos por organismo. Participación de cada organismo en el total</t>
  </si>
  <si>
    <t>Fecha de emisión del reporte: 22/09/2020</t>
  </si>
  <si>
    <t>Última actualización del ejercicio 2019: 06 Julio 2020.</t>
  </si>
  <si>
    <t>Última actualización del ejercicio 2020: 20 Septiembre 2020.</t>
  </si>
  <si>
    <t>Última actualización del ejercicio 2018: 24 Junio 2019.</t>
  </si>
  <si>
    <t>Secretaría de Energía</t>
  </si>
  <si>
    <t>Ministerio de Transporte</t>
  </si>
  <si>
    <t>Ministerio de Desarrollo Productivo</t>
  </si>
  <si>
    <t>Ministerio del Interior</t>
  </si>
  <si>
    <t>Ministerio de Obras Públicas</t>
  </si>
  <si>
    <t>Ministerio de Desarrollo Territorial y Hábitat</t>
  </si>
  <si>
    <t>Ministerio de Relaciones Exteriores, Comercio Internacional y Culto</t>
  </si>
  <si>
    <t>Ministerio de Turismo y Deportes</t>
  </si>
  <si>
    <t>Ministerio de Economía</t>
  </si>
  <si>
    <t>Ministerio de Ciencia, Tecnología e Innovación</t>
  </si>
  <si>
    <t>Jefatura de Gabinete de Ministros</t>
  </si>
  <si>
    <t>Secretaría de Medios y Comunicación Pública</t>
  </si>
  <si>
    <t>Ministerio de Ambiente y Desarrollo Sostenible</t>
  </si>
  <si>
    <t>Secretaría de Innovación Pública</t>
  </si>
  <si>
    <t>Defensoría del Pueblo de la Nación</t>
  </si>
  <si>
    <t>Procuración Penitenciaria de la Nación</t>
  </si>
  <si>
    <t>Ministerio de las Mujeres, Géneros y Diversidad</t>
  </si>
  <si>
    <t>Junta de Seguridad en el Transporte</t>
  </si>
  <si>
    <t>Enero-09</t>
  </si>
  <si>
    <t>Febrero-09</t>
  </si>
  <si>
    <t>Marzo-09</t>
  </si>
  <si>
    <t>abril-09</t>
  </si>
  <si>
    <t>mayo-09</t>
  </si>
  <si>
    <t>junio-09</t>
  </si>
  <si>
    <t>julio-09</t>
  </si>
  <si>
    <t>agosto-09</t>
  </si>
  <si>
    <t>septiembre-09</t>
  </si>
  <si>
    <t>octubre-09</t>
  </si>
  <si>
    <t>Variacion interanual %</t>
  </si>
  <si>
    <t>Secretaría de Comunicación y Prensa</t>
  </si>
  <si>
    <t>Fecha de emisión del reporte: 27/09/2021</t>
  </si>
  <si>
    <t>Estado Mayor General del Ejército Argentino</t>
  </si>
  <si>
    <t>Estado Mayor General de la Armada Argentina</t>
  </si>
  <si>
    <t>Estado Mayor General de la Fuerza Aérea Argentina</t>
  </si>
  <si>
    <t>Honorable Cámara de Diputados de la Nación Argentina</t>
  </si>
  <si>
    <t>Honorable Senado de la Nación Argentina</t>
  </si>
  <si>
    <t>Registro Nacional de las Personas (RENAPER)</t>
  </si>
  <si>
    <t>Biblioteca del Congreso de la Nación</t>
  </si>
  <si>
    <t>Agencia Nacional de Promoción de la Investigación, el Desarrollo Tecnológico y la Innovación</t>
  </si>
  <si>
    <t>Dirección de Ayuda Social para el Personal del Congreso de la Nación (DAS)</t>
  </si>
  <si>
    <t>Estado Mayor Conjunto de las Fuerzas Armadas (EMCO)</t>
  </si>
  <si>
    <t>Biblioteca Nacional "Doctor Mariano Moreno"</t>
  </si>
  <si>
    <t>Imprenta del Congreso de la Nación</t>
  </si>
  <si>
    <t>Instituto de Investigaciones Científicas y Técnicas para la Defensa (CITEDEF)</t>
  </si>
  <si>
    <t>Oficina de Presupuesto del Congreso</t>
  </si>
  <si>
    <t>Defensoría de los Derechos de las Niñas, Niños y Adolescentes</t>
  </si>
  <si>
    <t>AGENCIA</t>
  </si>
  <si>
    <t>https://www.presupuestoabierto.gob.ar/sici/gastos-por-organismo</t>
  </si>
  <si>
    <t>https://www.usinflationcalculator.com/</t>
  </si>
  <si>
    <t>Fecha de emisión del reporte: 05/10/2022</t>
  </si>
  <si>
    <t>Última actualización del ejercicio 2022: 03 Octubre 2022.</t>
  </si>
  <si>
    <t>Última actualización del ejercicio 2021: 04 Julio 2022.</t>
  </si>
  <si>
    <t>USD promedio BCRA A3500</t>
  </si>
  <si>
    <t>USD to current value</t>
  </si>
  <si>
    <t>*de 2009 a 2020 el presupuesto de MINCYT incluye a la Agencia</t>
  </si>
  <si>
    <t>01 Conduccion y admin</t>
  </si>
  <si>
    <t>02 Innovación Tecnológica en Sectores Productivos y Sociales (BIRF P106752)</t>
  </si>
  <si>
    <t>04 FONTAR Promoción y Fomento de la Innovación Tecnológica (Ley Nº 23.877)</t>
  </si>
  <si>
    <t>05 FONCYT Acciones</t>
  </si>
  <si>
    <t>check</t>
  </si>
  <si>
    <t>03  FONTAR Acciones (BID 1728) / Modernizacion</t>
  </si>
  <si>
    <t>06 Promocion Software</t>
  </si>
  <si>
    <t>07 Reuniones cientificas</t>
  </si>
  <si>
    <t>08 Apoyo a la Innovación Tecnológica en Pequeñas y Medianas Empresas (BID 2437/OC-AR)</t>
  </si>
  <si>
    <t>09 Fortalecimiento de Sistema de Información (ATN/FI-12351-AR)</t>
  </si>
  <si>
    <t>10 Innovación Tecnológica III (BID AR- L1141)</t>
  </si>
  <si>
    <t>*el valor de Ley de Presupuesto para CONICET lo saco de la la planilla 71</t>
  </si>
  <si>
    <t>* El valor de Ley de presupuesto sale de restar CONICET al total de MINCYT</t>
  </si>
  <si>
    <t>11 Innovación Tecnológica IV (BID 201320-0 OC-AR)</t>
  </si>
  <si>
    <t>12 Promoción de la Capacidad Emprendedora (CAF 201325-0)</t>
  </si>
  <si>
    <t>Proyectos 01 Construccion Edifcio Cero+Infinito</t>
  </si>
  <si>
    <t>13 Acciones para el Desarrollo de una Plataforma Abierta en Línea de Información y Servicios (CAF S/N)</t>
  </si>
  <si>
    <t>17 Fomento de la Innovación Productiva (BIRF N° 8634)</t>
  </si>
  <si>
    <t>Presupuestado</t>
  </si>
  <si>
    <t>* De 2019 a 2020 el presupuesto de MINCYT está dentro del Min EDU J70</t>
  </si>
  <si>
    <t>19  Inversiones Integradas Bajas en Carbono y Conservación en Ciudades Argentinas</t>
  </si>
  <si>
    <t>20  Proyectos Federales Ley 23.877</t>
  </si>
  <si>
    <t xml:space="preserve">* De 2016 a 2018 y en 2021 el presupuesto de MINCYT incluye a CONAE </t>
  </si>
  <si>
    <t>* A partir de 2022 la ANPCYT es una jurisdiccion aparte PE173</t>
  </si>
  <si>
    <t>* En 2022 aparecen erogaciones figurativas a sec de la presidencia y a la ANPCYT</t>
  </si>
  <si>
    <t>21 Innovación para un Nuevo Crecimiento (BIRF S/N)</t>
  </si>
  <si>
    <t>14 HASTA 2022 Programa de Fortalecimiento de las Capacidades de Investigación y Desarrollo (BCIE S/N) - 2023 Fondo Regulacion Prod Biotec (FONREBIO)</t>
  </si>
  <si>
    <t>16 Programa de Innovación Tecnológica Estratégica y Federal I (PITEF I) - BID 4025</t>
  </si>
  <si>
    <t>15 Programa de Fortalecimiento de las Capacidades de Investigación y Desarrollo (BCIE 2161)</t>
  </si>
  <si>
    <t>18 Innovación Tecnológica Estratégica y Federal I (PITEF I) BID 5293</t>
  </si>
  <si>
    <t>Presupuesto servicios no personales (becas y otros gastos fijos)</t>
  </si>
  <si>
    <t>USA inflation base 2009</t>
  </si>
  <si>
    <t>Variacion interanual en USD current %</t>
  </si>
  <si>
    <t>Presupuesto vigente de la Nación en mill. USD constant (present value)</t>
  </si>
  <si>
    <t>PBI mill USD (RICYT) USD constant (present value)</t>
  </si>
  <si>
    <t>Inversión en I+D mill. USD constant (present value)</t>
  </si>
  <si>
    <t>Inversión en I+D mill. USD current</t>
  </si>
  <si>
    <t>Presupuesto Total en USD constantes valor presente</t>
  </si>
  <si>
    <t>Presupuesto Total en USD constantes a valor presente</t>
  </si>
  <si>
    <t>Ejecutado</t>
  </si>
  <si>
    <t>Presupuesto final en USD constantes valor presente</t>
  </si>
  <si>
    <t>INTA (606)</t>
  </si>
  <si>
    <t>INTI (608)</t>
  </si>
  <si>
    <t>INIDEP (607 función Agricultura)</t>
  </si>
  <si>
    <t>CONAE (106)</t>
  </si>
  <si>
    <t>CNEA (105)</t>
  </si>
  <si>
    <t>CONICET (103)</t>
  </si>
  <si>
    <t>INSTITUTO NACIONAL DEL AGUA (108)</t>
  </si>
  <si>
    <t>INSTITUTO NACIONAL DE VITIVINICULTURA (609 funcion INDUSTRIA)</t>
  </si>
  <si>
    <t>INSTITUTO NACIONAL DE SEMILLAS (614 función AGRICULTURA)</t>
  </si>
  <si>
    <t>SERVICIO GEOLÓGICO MINERO ARGENTINO (624 función ENERGIA COMBUSTIBLES MINERIA)</t>
  </si>
  <si>
    <t>* no se incluye inflación en USD para 2023</t>
  </si>
  <si>
    <t>* a veces el presupuesto inicial no es igual al presupuestado. Lo mismo ocurre para el ejecutado</t>
  </si>
  <si>
    <t>* tipo de cambio para 2023 se toma el promedio del valor actual (153) y el proyectado a Dic 2023 en el proyecto de ley de presupuesto (269.9)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</si>
</sst>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[$$]\ #,##0.00;[$$]\-#,##0.00"/>
    <numFmt numFmtId="167" formatCode="0.0"/>
    <numFmt numFmtId="168" formatCode="[$-409]mmm/yy;@"/>
    <numFmt numFmtId="169" formatCode="0.000000_)"/>
    <numFmt numFmtId="170" formatCode="#,000,000"/>
    <numFmt numFmtId="171" formatCode="0.00_)"/>
    <numFmt numFmtId="172" formatCode="0.000"/>
    <numFmt numFmtId="173" formatCode="_-* #,##0.00\ _p_t_a_-;\-* #,##0.00\ _p_t_a_-;_-* &quot;-&quot;??\ _p_t_a_-;_-@_-"/>
    <numFmt numFmtId="174" formatCode="mmmm\-yy"/>
    <numFmt numFmtId="175" formatCode="_-* #,##0.0000\ _p_t_a_-;\-* #,##0.0000\ _p_t_a_-;_-* &quot;-&quot;??\ _p_t_a_-;_-@_-"/>
    <numFmt numFmtId="176" formatCode="0.0%"/>
    <numFmt numFmtId="177" formatCode="0.000%"/>
  </numFmts>
  <fonts count="47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4"/>
      <color rgb="FF0070C0"/>
      <name val="Calibri"/>
      <family val="2"/>
    </font>
    <font>
      <sz val="12"/>
      <name val="Courier"/>
    </font>
    <font>
      <sz val="1"/>
      <color indexed="8"/>
      <name val="Courier"/>
    </font>
    <font>
      <sz val="8"/>
      <name val="Arial"/>
      <family val="2"/>
    </font>
    <font>
      <b/>
      <sz val="8"/>
      <name val="Arial"/>
      <family val="2"/>
    </font>
    <font>
      <b/>
      <sz val="16"/>
      <color theme="4"/>
      <name val="Calibri"/>
      <family val="2"/>
    </font>
    <font>
      <b/>
      <sz val="20"/>
      <color theme="4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9" tint="-0.249977111117893"/>
      <name val="Calibri"/>
      <family val="2"/>
    </font>
    <font>
      <sz val="11"/>
      <color theme="9" tint="-0.249977111117893"/>
      <name val="Calibri"/>
      <family val="2"/>
    </font>
    <font>
      <b/>
      <sz val="10"/>
      <color theme="1"/>
      <name val="Roboto"/>
    </font>
    <font>
      <sz val="9"/>
      <color theme="1"/>
      <name val="Roboto"/>
    </font>
    <font>
      <sz val="10"/>
      <color theme="1"/>
      <name val="Roboto"/>
    </font>
    <font>
      <b/>
      <sz val="18"/>
      <color rgb="FF333399"/>
      <name val="Roboto"/>
    </font>
    <font>
      <sz val="11"/>
      <color rgb="FF333399"/>
      <name val="Roboto"/>
    </font>
    <font>
      <sz val="14"/>
      <color theme="1"/>
      <name val="Helvetica"/>
    </font>
    <font>
      <sz val="10"/>
      <color theme="1"/>
      <name val="Helvetica"/>
    </font>
    <font>
      <sz val="11"/>
      <color theme="1"/>
      <name val="Roboto"/>
    </font>
    <font>
      <b/>
      <sz val="10"/>
      <color theme="1"/>
      <name val="Helvetica"/>
    </font>
    <font>
      <b/>
      <sz val="11"/>
      <color theme="4"/>
      <name val="Calibri"/>
      <family val="2"/>
    </font>
    <font>
      <sz val="14"/>
      <color theme="1"/>
      <name val="Calibri"/>
      <family val="2"/>
    </font>
    <font>
      <b/>
      <sz val="12"/>
      <color theme="4"/>
      <name val="Calibri"/>
      <family val="2"/>
    </font>
    <font>
      <b/>
      <sz val="16"/>
      <name val="Calibri"/>
      <family val="2"/>
    </font>
    <font>
      <sz val="10"/>
      <name val="Arial"/>
      <family val="2"/>
    </font>
    <font>
      <b/>
      <sz val="12"/>
      <color theme="9" tint="-0.249977111117893"/>
      <name val="Calibri"/>
      <family val="2"/>
    </font>
    <font>
      <sz val="10"/>
      <name val="Verdana"/>
      <family val="2"/>
    </font>
    <font>
      <sz val="11"/>
      <color rgb="FFC00000"/>
      <name val="Calibri"/>
      <family val="2"/>
    </font>
    <font>
      <b/>
      <sz val="11"/>
      <color rgb="FFC00000"/>
      <name val="Calibri"/>
      <family val="2"/>
    </font>
    <font>
      <b/>
      <sz val="18"/>
      <color theme="1"/>
      <name val="Helvetica"/>
    </font>
    <font>
      <sz val="11"/>
      <color rgb="FF333399"/>
      <name val="Helvetica"/>
    </font>
    <font>
      <sz val="16"/>
      <color theme="1"/>
      <name val="Calibri"/>
      <family val="2"/>
    </font>
    <font>
      <sz val="11"/>
      <color rgb="FF9C6500"/>
      <name val="Calibri"/>
      <family val="2"/>
      <scheme val="minor"/>
    </font>
    <font>
      <sz val="11"/>
      <color rgb="FFFFC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rgb="FFEEEE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95959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59595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2">
    <xf numFmtId="0" fontId="0" fillId="0" borderId="0"/>
    <xf numFmtId="0" fontId="6" fillId="0" borderId="0"/>
    <xf numFmtId="0" fontId="9" fillId="0" borderId="0"/>
    <xf numFmtId="169" fontId="13" fillId="0" borderId="0"/>
    <xf numFmtId="170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/>
    <xf numFmtId="0" fontId="4" fillId="0" borderId="0"/>
    <xf numFmtId="0" fontId="37" fillId="0" borderId="0"/>
    <xf numFmtId="173" fontId="37" fillId="0" borderId="0" applyFont="0" applyFill="0" applyBorder="0" applyAlignment="0" applyProtection="0"/>
    <xf numFmtId="0" fontId="3" fillId="0" borderId="0"/>
    <xf numFmtId="43" fontId="19" fillId="0" borderId="0" applyFont="0" applyFill="0" applyBorder="0" applyAlignment="0" applyProtection="0"/>
    <xf numFmtId="0" fontId="9" fillId="0" borderId="0"/>
    <xf numFmtId="173" fontId="9" fillId="0" borderId="0" applyFont="0" applyFill="0" applyBorder="0" applyAlignment="0" applyProtection="0"/>
    <xf numFmtId="0" fontId="2" fillId="0" borderId="0"/>
    <xf numFmtId="9" fontId="9" fillId="0" borderId="0" applyFont="0" applyFill="0" applyBorder="0" applyAlignment="0" applyProtection="0"/>
    <xf numFmtId="0" fontId="6" fillId="0" borderId="0"/>
    <xf numFmtId="0" fontId="1" fillId="0" borderId="0"/>
    <xf numFmtId="0" fontId="45" fillId="10" borderId="0" applyNumberFormat="0" applyBorder="0" applyAlignment="0" applyProtection="0"/>
  </cellStyleXfs>
  <cellXfs count="26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6" fillId="0" borderId="0" xfId="1"/>
    <xf numFmtId="0" fontId="6" fillId="0" borderId="0" xfId="1" applyAlignment="1"/>
    <xf numFmtId="2" fontId="0" fillId="0" borderId="0" xfId="0" applyNumberFormat="1"/>
    <xf numFmtId="166" fontId="6" fillId="0" borderId="1" xfId="0" applyNumberFormat="1" applyFont="1" applyBorder="1" applyAlignment="1">
      <alignment vertical="top" wrapText="1"/>
    </xf>
    <xf numFmtId="2" fontId="6" fillId="0" borderId="0" xfId="1" applyNumberFormat="1"/>
    <xf numFmtId="167" fontId="6" fillId="0" borderId="0" xfId="1" applyNumberFormat="1"/>
    <xf numFmtId="0" fontId="8" fillId="0" borderId="0" xfId="0" applyFont="1"/>
    <xf numFmtId="167" fontId="0" fillId="0" borderId="0" xfId="0" applyNumberFormat="1"/>
    <xf numFmtId="0" fontId="0" fillId="0" borderId="0" xfId="0" applyAlignment="1">
      <alignment vertical="top"/>
    </xf>
    <xf numFmtId="0" fontId="6" fillId="0" borderId="0" xfId="1" applyAlignment="1">
      <alignment horizontal="center"/>
    </xf>
    <xf numFmtId="0" fontId="6" fillId="0" borderId="0" xfId="1" applyNumberFormat="1" applyAlignment="1">
      <alignment horizontal="center"/>
    </xf>
    <xf numFmtId="0" fontId="0" fillId="0" borderId="0" xfId="0" applyAlignment="1">
      <alignment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10" fillId="0" borderId="0" xfId="0" applyNumberFormat="1" applyFont="1" applyFill="1" applyBorder="1" applyAlignment="1" applyProtection="1">
      <alignment horizontal="center"/>
    </xf>
    <xf numFmtId="2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center"/>
    </xf>
    <xf numFmtId="2" fontId="10" fillId="0" borderId="2" xfId="0" applyNumberFormat="1" applyFont="1" applyFill="1" applyBorder="1" applyAlignment="1" applyProtection="1">
      <alignment horizontal="center"/>
    </xf>
    <xf numFmtId="0" fontId="6" fillId="0" borderId="0" xfId="1" applyFont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6" fillId="0" borderId="0" xfId="1" applyAlignment="1">
      <alignment horizontal="center" vertical="center"/>
    </xf>
    <xf numFmtId="17" fontId="10" fillId="0" borderId="0" xfId="0" applyNumberFormat="1" applyFont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6" fillId="2" borderId="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12" fillId="0" borderId="0" xfId="0" applyFont="1"/>
    <xf numFmtId="1" fontId="12" fillId="0" borderId="0" xfId="0" applyNumberFormat="1" applyFont="1" applyAlignment="1">
      <alignment horizontal="center"/>
    </xf>
    <xf numFmtId="10" fontId="6" fillId="0" borderId="0" xfId="0" applyNumberFormat="1" applyFont="1" applyAlignment="1">
      <alignment vertical="center" wrapText="1"/>
    </xf>
    <xf numFmtId="169" fontId="13" fillId="0" borderId="0" xfId="3"/>
    <xf numFmtId="2" fontId="15" fillId="0" borderId="0" xfId="3" applyNumberFormat="1" applyFont="1" applyFill="1" applyAlignment="1" applyProtection="1">
      <alignment horizontal="right"/>
    </xf>
    <xf numFmtId="171" fontId="15" fillId="0" borderId="0" xfId="3" applyNumberFormat="1" applyFont="1" applyFill="1" applyAlignment="1" applyProtection="1">
      <alignment horizontal="center"/>
    </xf>
    <xf numFmtId="2" fontId="15" fillId="0" borderId="0" xfId="3" applyNumberFormat="1" applyFont="1" applyFill="1" applyBorder="1" applyAlignment="1" applyProtection="1">
      <alignment horizontal="right"/>
    </xf>
    <xf numFmtId="2" fontId="15" fillId="0" borderId="0" xfId="3" applyNumberFormat="1" applyFont="1" applyFill="1" applyBorder="1" applyAlignment="1" applyProtection="1"/>
    <xf numFmtId="2" fontId="15" fillId="0" borderId="0" xfId="3" applyNumberFormat="1" applyFont="1" applyBorder="1" applyAlignment="1"/>
    <xf numFmtId="2" fontId="15" fillId="0" borderId="0" xfId="3" applyNumberFormat="1" applyFont="1" applyBorder="1"/>
    <xf numFmtId="2" fontId="15" fillId="0" borderId="0" xfId="3" applyNumberFormat="1" applyFont="1" applyBorder="1" applyAlignment="1">
      <alignment horizontal="right"/>
    </xf>
    <xf numFmtId="4" fontId="15" fillId="0" borderId="0" xfId="3" applyNumberFormat="1" applyFont="1" applyBorder="1"/>
    <xf numFmtId="169" fontId="15" fillId="0" borderId="0" xfId="3" applyFont="1" applyAlignment="1">
      <alignment horizontal="left"/>
    </xf>
    <xf numFmtId="1" fontId="16" fillId="0" borderId="0" xfId="3" applyNumberFormat="1" applyFont="1" applyAlignment="1">
      <alignment horizontal="left"/>
    </xf>
    <xf numFmtId="169" fontId="15" fillId="0" borderId="0" xfId="3" applyFont="1" applyBorder="1" applyAlignment="1">
      <alignment horizontal="left"/>
    </xf>
    <xf numFmtId="2" fontId="15" fillId="0" borderId="0" xfId="3" applyNumberFormat="1" applyFont="1" applyBorder="1" applyAlignment="1">
      <alignment horizontal="left"/>
    </xf>
    <xf numFmtId="4" fontId="15" fillId="0" borderId="0" xfId="3" applyNumberFormat="1" applyFont="1" applyBorder="1" applyAlignment="1">
      <alignment horizontal="left"/>
    </xf>
    <xf numFmtId="0" fontId="17" fillId="0" borderId="0" xfId="0" applyFont="1"/>
    <xf numFmtId="0" fontId="18" fillId="0" borderId="0" xfId="0" applyFont="1"/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0" xfId="1" applyAlignment="1">
      <alignment horizontal="center" vertical="center"/>
    </xf>
    <xf numFmtId="172" fontId="7" fillId="0" borderId="0" xfId="1" applyNumberFormat="1" applyFont="1" applyAlignment="1">
      <alignment horizontal="center" vertical="center" wrapText="1"/>
    </xf>
    <xf numFmtId="2" fontId="7" fillId="0" borderId="0" xfId="1" applyNumberFormat="1" applyFont="1" applyAlignment="1">
      <alignment horizontal="center" vertical="center" wrapText="1"/>
    </xf>
    <xf numFmtId="2" fontId="6" fillId="0" borderId="0" xfId="1" applyNumberFormat="1" applyAlignment="1">
      <alignment horizontal="center"/>
    </xf>
    <xf numFmtId="2" fontId="6" fillId="0" borderId="0" xfId="1" applyNumberFormat="1" applyAlignment="1">
      <alignment horizontal="center" vertical="center"/>
    </xf>
    <xf numFmtId="2" fontId="6" fillId="0" borderId="0" xfId="1" applyNumberFormat="1" applyFont="1" applyAlignment="1">
      <alignment horizontal="center"/>
    </xf>
    <xf numFmtId="172" fontId="7" fillId="0" borderId="0" xfId="1" applyNumberFormat="1" applyFont="1" applyFill="1" applyAlignment="1">
      <alignment horizontal="center" vertical="center" wrapText="1"/>
    </xf>
    <xf numFmtId="168" fontId="6" fillId="0" borderId="0" xfId="1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9" fillId="0" borderId="0" xfId="2"/>
    <xf numFmtId="0" fontId="11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0" fillId="0" borderId="0" xfId="13" applyNumberFormat="1" applyFont="1"/>
    <xf numFmtId="167" fontId="20" fillId="0" borderId="0" xfId="15" applyNumberFormat="1" applyFont="1" applyBorder="1"/>
    <xf numFmtId="167" fontId="6" fillId="0" borderId="0" xfId="0" applyNumberFormat="1" applyFont="1" applyAlignment="1">
      <alignment horizontal="right"/>
    </xf>
    <xf numFmtId="167" fontId="21" fillId="0" borderId="0" xfId="15" applyNumberFormat="1" applyFont="1" applyBorder="1" applyAlignment="1">
      <alignment horizontal="right"/>
    </xf>
    <xf numFmtId="167" fontId="7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right" vertical="top"/>
    </xf>
    <xf numFmtId="167" fontId="7" fillId="0" borderId="0" xfId="0" applyNumberFormat="1" applyFont="1" applyAlignment="1">
      <alignment horizontal="right" vertical="center" wrapText="1"/>
    </xf>
    <xf numFmtId="167" fontId="6" fillId="0" borderId="0" xfId="0" applyNumberFormat="1" applyFont="1" applyAlignment="1">
      <alignment horizontal="right" vertical="center" wrapText="1"/>
    </xf>
    <xf numFmtId="2" fontId="22" fillId="0" borderId="0" xfId="1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167" fontId="20" fillId="0" borderId="0" xfId="15" applyNumberFormat="1" applyFont="1" applyBorder="1" applyAlignment="1">
      <alignment horizontal="center"/>
    </xf>
    <xf numFmtId="0" fontId="24" fillId="5" borderId="4" xfId="0" applyFont="1" applyFill="1" applyBorder="1" applyAlignment="1">
      <alignment horizontal="center" vertical="center" wrapText="1"/>
    </xf>
    <xf numFmtId="10" fontId="26" fillId="4" borderId="4" xfId="0" applyNumberFormat="1" applyFont="1" applyFill="1" applyBorder="1" applyAlignment="1">
      <alignment horizontal="right" vertical="center" wrapText="1"/>
    </xf>
    <xf numFmtId="10" fontId="24" fillId="4" borderId="4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4" fontId="26" fillId="4" borderId="4" xfId="0" applyNumberFormat="1" applyFont="1" applyFill="1" applyBorder="1" applyAlignment="1">
      <alignment horizontal="right" vertical="center" wrapText="1"/>
    </xf>
    <xf numFmtId="4" fontId="24" fillId="4" borderId="4" xfId="0" applyNumberFormat="1" applyFont="1" applyFill="1" applyBorder="1" applyAlignment="1">
      <alignment horizontal="right" vertical="center" wrapText="1"/>
    </xf>
    <xf numFmtId="2" fontId="10" fillId="0" borderId="0" xfId="0" applyNumberFormat="1" applyFont="1"/>
    <xf numFmtId="0" fontId="29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24" fillId="5" borderId="3" xfId="0" applyFont="1" applyFill="1" applyBorder="1" applyAlignment="1">
      <alignment horizontal="left" vertical="top" wrapText="1"/>
    </xf>
    <xf numFmtId="0" fontId="33" fillId="0" borderId="0" xfId="0" applyFont="1" applyAlignment="1">
      <alignment horizontal="center"/>
    </xf>
    <xf numFmtId="0" fontId="33" fillId="0" borderId="0" xfId="0" applyFont="1"/>
    <xf numFmtId="2" fontId="33" fillId="0" borderId="0" xfId="0" applyNumberFormat="1" applyFont="1" applyAlignment="1">
      <alignment horizontal="right"/>
    </xf>
    <xf numFmtId="2" fontId="33" fillId="0" borderId="0" xfId="1" applyNumberFormat="1" applyFont="1" applyAlignment="1"/>
    <xf numFmtId="0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14"/>
    <xf numFmtId="0" fontId="25" fillId="6" borderId="4" xfId="0" applyFont="1" applyFill="1" applyBorder="1" applyAlignment="1">
      <alignment horizontal="left" vertical="top" wrapText="1"/>
    </xf>
    <xf numFmtId="4" fontId="26" fillId="6" borderId="4" xfId="0" applyNumberFormat="1" applyFont="1" applyFill="1" applyBorder="1" applyAlignment="1">
      <alignment horizontal="right" vertical="center" wrapText="1"/>
    </xf>
    <xf numFmtId="10" fontId="26" fillId="6" borderId="4" xfId="0" applyNumberFormat="1" applyFont="1" applyFill="1" applyBorder="1" applyAlignment="1">
      <alignment horizontal="right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vertical="top" wrapText="1"/>
    </xf>
    <xf numFmtId="0" fontId="0" fillId="4" borderId="5" xfId="0" applyFill="1" applyBorder="1" applyAlignment="1">
      <alignment vertical="center" wrapText="1"/>
    </xf>
    <xf numFmtId="0" fontId="34" fillId="0" borderId="0" xfId="0" applyFont="1"/>
    <xf numFmtId="0" fontId="25" fillId="0" borderId="4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top" wrapText="1"/>
    </xf>
    <xf numFmtId="4" fontId="26" fillId="0" borderId="4" xfId="0" applyNumberFormat="1" applyFont="1" applyFill="1" applyBorder="1" applyAlignment="1">
      <alignment horizontal="right" vertical="center" wrapText="1"/>
    </xf>
    <xf numFmtId="10" fontId="26" fillId="0" borderId="4" xfId="0" applyNumberFormat="1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vertical="top" wrapText="1"/>
    </xf>
    <xf numFmtId="0" fontId="35" fillId="0" borderId="0" xfId="0" applyFont="1" applyAlignment="1">
      <alignment horizontal="center"/>
    </xf>
    <xf numFmtId="2" fontId="33" fillId="0" borderId="0" xfId="0" applyNumberFormat="1" applyFont="1" applyBorder="1" applyAlignment="1">
      <alignment vertical="top" wrapText="1"/>
    </xf>
    <xf numFmtId="2" fontId="36" fillId="0" borderId="0" xfId="0" applyNumberFormat="1" applyFont="1"/>
    <xf numFmtId="0" fontId="25" fillId="8" borderId="4" xfId="0" applyFont="1" applyFill="1" applyBorder="1" applyAlignment="1">
      <alignment horizontal="left" vertical="top" wrapText="1"/>
    </xf>
    <xf numFmtId="10" fontId="26" fillId="8" borderId="4" xfId="0" applyNumberFormat="1" applyFont="1" applyFill="1" applyBorder="1" applyAlignment="1">
      <alignment horizontal="right" vertical="center" wrapText="1"/>
    </xf>
    <xf numFmtId="0" fontId="0" fillId="8" borderId="5" xfId="0" applyFill="1" applyBorder="1" applyAlignment="1">
      <alignment vertical="top" wrapText="1"/>
    </xf>
    <xf numFmtId="0" fontId="0" fillId="8" borderId="0" xfId="0" applyFill="1"/>
    <xf numFmtId="0" fontId="0" fillId="0" borderId="0" xfId="0" applyAlignment="1">
      <alignment horizontal="right" vertical="center"/>
    </xf>
    <xf numFmtId="0" fontId="22" fillId="0" borderId="0" xfId="0" applyFont="1"/>
    <xf numFmtId="0" fontId="6" fillId="0" borderId="0" xfId="0" applyFont="1"/>
    <xf numFmtId="1" fontId="22" fillId="0" borderId="0" xfId="0" applyNumberFormat="1" applyFont="1" applyAlignment="1">
      <alignment horizontal="center"/>
    </xf>
    <xf numFmtId="2" fontId="22" fillId="0" borderId="0" xfId="0" applyNumberFormat="1" applyFont="1"/>
    <xf numFmtId="167" fontId="6" fillId="0" borderId="0" xfId="1" applyNumberForma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vertical="center" wrapText="1"/>
    </xf>
    <xf numFmtId="10" fontId="0" fillId="0" borderId="0" xfId="13" applyNumberFormat="1" applyFont="1"/>
    <xf numFmtId="0" fontId="0" fillId="0" borderId="0" xfId="0"/>
    <xf numFmtId="0" fontId="0" fillId="8" borderId="0" xfId="0" applyFill="1" applyAlignment="1">
      <alignment horizontal="center" vertical="top" wrapText="1"/>
    </xf>
    <xf numFmtId="0" fontId="24" fillId="8" borderId="3" xfId="0" applyFont="1" applyFill="1" applyBorder="1" applyAlignment="1">
      <alignment horizontal="left" vertical="top" wrapText="1"/>
    </xf>
    <xf numFmtId="0" fontId="24" fillId="8" borderId="4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left" vertical="center" wrapText="1"/>
    </xf>
    <xf numFmtId="10" fontId="24" fillId="8" borderId="4" xfId="0" applyNumberFormat="1" applyFont="1" applyFill="1" applyBorder="1" applyAlignment="1">
      <alignment horizontal="right" vertical="center" wrapText="1"/>
    </xf>
    <xf numFmtId="0" fontId="0" fillId="8" borderId="5" xfId="0" applyFill="1" applyBorder="1" applyAlignment="1">
      <alignment vertical="center" wrapText="1"/>
    </xf>
    <xf numFmtId="0" fontId="0" fillId="8" borderId="0" xfId="0" applyFill="1" applyAlignment="1">
      <alignment horizontal="left" vertical="top" wrapText="1"/>
    </xf>
    <xf numFmtId="2" fontId="10" fillId="0" borderId="0" xfId="0" applyNumberFormat="1" applyFont="1" applyAlignment="1">
      <alignment horizontal="right"/>
    </xf>
    <xf numFmtId="0" fontId="38" fillId="0" borderId="0" xfId="0" applyFont="1" applyAlignment="1">
      <alignment horizontal="center"/>
    </xf>
    <xf numFmtId="174" fontId="39" fillId="9" borderId="6" xfId="0" applyNumberFormat="1" applyFont="1" applyFill="1" applyBorder="1" applyAlignment="1">
      <alignment horizontal="center"/>
    </xf>
    <xf numFmtId="175" fontId="9" fillId="9" borderId="7" xfId="24" applyNumberFormat="1" applyFont="1" applyFill="1" applyBorder="1" applyAlignment="1">
      <alignment horizontal="center"/>
    </xf>
    <xf numFmtId="174" fontId="39" fillId="9" borderId="8" xfId="0" applyNumberFormat="1" applyFont="1" applyFill="1" applyBorder="1" applyAlignment="1">
      <alignment horizontal="center"/>
    </xf>
    <xf numFmtId="175" fontId="9" fillId="9" borderId="9" xfId="24" applyNumberFormat="1" applyFont="1" applyFill="1" applyBorder="1" applyAlignment="1">
      <alignment horizontal="center"/>
    </xf>
    <xf numFmtId="174" fontId="39" fillId="8" borderId="8" xfId="0" applyNumberFormat="1" applyFont="1" applyFill="1" applyBorder="1" applyAlignment="1">
      <alignment horizontal="center"/>
    </xf>
    <xf numFmtId="2" fontId="26" fillId="8" borderId="4" xfId="0" applyNumberFormat="1" applyFont="1" applyFill="1" applyBorder="1" applyAlignment="1">
      <alignment horizontal="right" vertical="center" wrapText="1"/>
    </xf>
    <xf numFmtId="2" fontId="24" fillId="8" borderId="4" xfId="0" applyNumberFormat="1" applyFont="1" applyFill="1" applyBorder="1" applyAlignment="1">
      <alignment horizontal="right" vertical="center" wrapText="1"/>
    </xf>
    <xf numFmtId="2" fontId="26" fillId="6" borderId="4" xfId="0" applyNumberFormat="1" applyFont="1" applyFill="1" applyBorder="1" applyAlignment="1">
      <alignment horizontal="right" vertical="center" wrapText="1"/>
    </xf>
    <xf numFmtId="0" fontId="0" fillId="6" borderId="5" xfId="0" applyFill="1" applyBorder="1" applyAlignment="1">
      <alignment vertical="top" wrapText="1"/>
    </xf>
    <xf numFmtId="2" fontId="0" fillId="0" borderId="0" xfId="0" applyNumberFormat="1" applyAlignment="1">
      <alignment horizontal="right"/>
    </xf>
    <xf numFmtId="2" fontId="40" fillId="0" borderId="0" xfId="0" applyNumberFormat="1" applyFont="1"/>
    <xf numFmtId="2" fontId="6" fillId="0" borderId="0" xfId="0" applyNumberFormat="1" applyFont="1" applyBorder="1" applyAlignment="1">
      <alignment vertical="top" wrapText="1"/>
    </xf>
    <xf numFmtId="0" fontId="40" fillId="0" borderId="0" xfId="0" applyFont="1" applyAlignment="1">
      <alignment horizontal="center"/>
    </xf>
    <xf numFmtId="0" fontId="7" fillId="0" borderId="0" xfId="1" applyFont="1" applyAlignment="1">
      <alignment horizontal="right" vertical="center"/>
    </xf>
    <xf numFmtId="0" fontId="40" fillId="0" borderId="0" xfId="0" applyFont="1"/>
    <xf numFmtId="2" fontId="40" fillId="0" borderId="0" xfId="0" applyNumberFormat="1" applyFont="1" applyAlignment="1">
      <alignment horizontal="right"/>
    </xf>
    <xf numFmtId="1" fontId="40" fillId="0" borderId="0" xfId="0" applyNumberFormat="1" applyFont="1" applyAlignment="1">
      <alignment horizontal="center"/>
    </xf>
    <xf numFmtId="2" fontId="41" fillId="0" borderId="0" xfId="1" applyNumberFormat="1" applyFont="1" applyAlignment="1"/>
    <xf numFmtId="167" fontId="40" fillId="0" borderId="0" xfId="0" applyNumberFormat="1" applyFont="1"/>
    <xf numFmtId="0" fontId="40" fillId="0" borderId="0" xfId="0" applyNumberFormat="1" applyFont="1" applyAlignment="1">
      <alignment horizontal="center" vertical="center" wrapText="1"/>
    </xf>
    <xf numFmtId="172" fontId="40" fillId="0" borderId="0" xfId="0" applyNumberFormat="1" applyFont="1"/>
    <xf numFmtId="4" fontId="40" fillId="0" borderId="0" xfId="0" applyNumberFormat="1" applyFont="1"/>
    <xf numFmtId="167" fontId="7" fillId="0" borderId="0" xfId="0" applyNumberFormat="1" applyFont="1" applyAlignment="1">
      <alignment horizontal="center" vertical="center" wrapText="1"/>
    </xf>
    <xf numFmtId="2" fontId="7" fillId="0" borderId="0" xfId="1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 wrapText="1"/>
    </xf>
    <xf numFmtId="2" fontId="41" fillId="0" borderId="0" xfId="0" applyNumberFormat="1" applyFont="1" applyAlignment="1">
      <alignment horizontal="right" vertical="center" wrapText="1"/>
    </xf>
    <xf numFmtId="2" fontId="7" fillId="0" borderId="0" xfId="1" applyNumberFormat="1" applyFont="1" applyAlignment="1">
      <alignment horizontal="center" vertical="center"/>
    </xf>
    <xf numFmtId="2" fontId="20" fillId="0" borderId="0" xfId="15" applyNumberFormat="1" applyFont="1" applyBorder="1"/>
    <xf numFmtId="9" fontId="0" fillId="0" borderId="0" xfId="13" applyFont="1"/>
    <xf numFmtId="2" fontId="11" fillId="0" borderId="0" xfId="0" applyNumberFormat="1" applyFont="1" applyAlignment="1">
      <alignment horizontal="right"/>
    </xf>
    <xf numFmtId="9" fontId="6" fillId="0" borderId="0" xfId="0" applyNumberFormat="1" applyFont="1" applyBorder="1" applyAlignment="1">
      <alignment vertical="top" wrapText="1"/>
    </xf>
    <xf numFmtId="0" fontId="42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top"/>
    </xf>
    <xf numFmtId="0" fontId="44" fillId="0" borderId="0" xfId="0" applyFont="1"/>
    <xf numFmtId="0" fontId="25" fillId="11" borderId="4" xfId="0" applyFont="1" applyFill="1" applyBorder="1" applyAlignment="1">
      <alignment horizontal="left" vertical="top" wrapText="1"/>
    </xf>
    <xf numFmtId="0" fontId="25" fillId="5" borderId="4" xfId="0" applyFont="1" applyFill="1" applyBorder="1" applyAlignment="1">
      <alignment horizontal="left" vertical="top" wrapText="1"/>
    </xf>
    <xf numFmtId="4" fontId="26" fillId="4" borderId="4" xfId="0" applyNumberFormat="1" applyFont="1" applyFill="1" applyBorder="1" applyAlignment="1">
      <alignment horizontal="right" vertical="center" wrapText="1"/>
    </xf>
    <xf numFmtId="10" fontId="26" fillId="4" borderId="4" xfId="0" applyNumberFormat="1" applyFont="1" applyFill="1" applyBorder="1" applyAlignment="1">
      <alignment horizontal="right" vertical="center" wrapText="1"/>
    </xf>
    <xf numFmtId="4" fontId="24" fillId="4" borderId="4" xfId="0" applyNumberFormat="1" applyFont="1" applyFill="1" applyBorder="1" applyAlignment="1">
      <alignment horizontal="right" vertical="center" wrapText="1"/>
    </xf>
    <xf numFmtId="10" fontId="24" fillId="4" borderId="4" xfId="0" applyNumberFormat="1" applyFont="1" applyFill="1" applyBorder="1" applyAlignment="1">
      <alignment horizontal="right" vertical="center" wrapText="1"/>
    </xf>
    <xf numFmtId="4" fontId="26" fillId="11" borderId="4" xfId="0" applyNumberFormat="1" applyFont="1" applyFill="1" applyBorder="1" applyAlignment="1">
      <alignment horizontal="right" vertical="center" wrapText="1"/>
    </xf>
    <xf numFmtId="10" fontId="26" fillId="11" borderId="4" xfId="0" applyNumberFormat="1" applyFont="1" applyFill="1" applyBorder="1" applyAlignment="1">
      <alignment horizontal="right" vertical="center" wrapText="1"/>
    </xf>
    <xf numFmtId="0" fontId="0" fillId="11" borderId="5" xfId="0" applyFill="1" applyBorder="1" applyAlignment="1">
      <alignment vertical="top" wrapText="1"/>
    </xf>
    <xf numFmtId="0" fontId="0" fillId="0" borderId="0" xfId="0"/>
    <xf numFmtId="0" fontId="25" fillId="5" borderId="4" xfId="0" applyFont="1" applyFill="1" applyBorder="1" applyAlignment="1">
      <alignment horizontal="left" vertical="top" wrapText="1"/>
    </xf>
    <xf numFmtId="4" fontId="26" fillId="4" borderId="4" xfId="0" applyNumberFormat="1" applyFont="1" applyFill="1" applyBorder="1" applyAlignment="1">
      <alignment horizontal="right" vertical="center" wrapText="1"/>
    </xf>
    <xf numFmtId="10" fontId="26" fillId="4" borderId="4" xfId="0" applyNumberFormat="1" applyFont="1" applyFill="1" applyBorder="1" applyAlignment="1">
      <alignment horizontal="right" vertical="center" wrapText="1"/>
    </xf>
    <xf numFmtId="0" fontId="0" fillId="4" borderId="5" xfId="0" applyFill="1" applyBorder="1" applyAlignment="1">
      <alignment vertical="top" wrapText="1"/>
    </xf>
    <xf numFmtId="0" fontId="24" fillId="5" borderId="4" xfId="0" applyFont="1" applyFill="1" applyBorder="1" applyAlignment="1">
      <alignment horizontal="left" vertical="center" wrapText="1"/>
    </xf>
    <xf numFmtId="4" fontId="24" fillId="4" borderId="4" xfId="0" applyNumberFormat="1" applyFont="1" applyFill="1" applyBorder="1" applyAlignment="1">
      <alignment horizontal="right" vertical="center" wrapText="1"/>
    </xf>
    <xf numFmtId="10" fontId="24" fillId="4" borderId="4" xfId="0" applyNumberFormat="1" applyFont="1" applyFill="1" applyBorder="1" applyAlignment="1">
      <alignment horizontal="right" vertical="center" wrapText="1"/>
    </xf>
    <xf numFmtId="0" fontId="0" fillId="4" borderId="5" xfId="0" applyFill="1" applyBorder="1" applyAlignment="1">
      <alignment vertical="center" wrapText="1"/>
    </xf>
    <xf numFmtId="0" fontId="0" fillId="0" borderId="0" xfId="0"/>
    <xf numFmtId="0" fontId="25" fillId="5" borderId="4" xfId="0" applyFont="1" applyFill="1" applyBorder="1" applyAlignment="1">
      <alignment horizontal="left" vertical="top" wrapText="1"/>
    </xf>
    <xf numFmtId="0" fontId="24" fillId="5" borderId="4" xfId="0" applyFont="1" applyFill="1" applyBorder="1" applyAlignment="1">
      <alignment horizontal="left" vertical="center" wrapText="1"/>
    </xf>
    <xf numFmtId="4" fontId="24" fillId="4" borderId="4" xfId="0" applyNumberFormat="1" applyFont="1" applyFill="1" applyBorder="1" applyAlignment="1">
      <alignment horizontal="right" vertical="center" wrapText="1"/>
    </xf>
    <xf numFmtId="10" fontId="24" fillId="4" borderId="4" xfId="0" applyNumberFormat="1" applyFont="1" applyFill="1" applyBorder="1" applyAlignment="1">
      <alignment horizontal="right" vertical="center" wrapText="1"/>
    </xf>
    <xf numFmtId="0" fontId="0" fillId="4" borderId="5" xfId="0" applyFill="1" applyBorder="1" applyAlignment="1">
      <alignment vertical="center" wrapText="1"/>
    </xf>
    <xf numFmtId="0" fontId="6" fillId="0" borderId="0" xfId="0" applyFont="1" applyAlignment="1">
      <alignment horizontal="right"/>
    </xf>
    <xf numFmtId="166" fontId="6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/>
    </xf>
    <xf numFmtId="9" fontId="0" fillId="0" borderId="0" xfId="13" applyFont="1" applyAlignment="1">
      <alignment horizontal="center"/>
    </xf>
    <xf numFmtId="2" fontId="6" fillId="0" borderId="0" xfId="1" applyNumberFormat="1" applyAlignment="1">
      <alignment horizontal="right"/>
    </xf>
    <xf numFmtId="0" fontId="6" fillId="0" borderId="0" xfId="0" applyFont="1" applyAlignment="1">
      <alignment horizontal="left"/>
    </xf>
    <xf numFmtId="0" fontId="46" fillId="0" borderId="0" xfId="0" applyFont="1"/>
    <xf numFmtId="0" fontId="4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2" fontId="11" fillId="0" borderId="0" xfId="0" applyNumberFormat="1" applyFont="1"/>
    <xf numFmtId="0" fontId="6" fillId="2" borderId="11" xfId="0" applyFont="1" applyFill="1" applyBorder="1" applyAlignment="1">
      <alignment horizontal="center" vertical="center" wrapText="1"/>
    </xf>
    <xf numFmtId="2" fontId="6" fillId="0" borderId="10" xfId="0" applyNumberFormat="1" applyFont="1" applyBorder="1" applyAlignment="1">
      <alignment vertical="top" wrapText="1"/>
    </xf>
    <xf numFmtId="167" fontId="6" fillId="2" borderId="11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/>
    <xf numFmtId="176" fontId="0" fillId="0" borderId="0" xfId="13" applyNumberFormat="1" applyFont="1"/>
    <xf numFmtId="176" fontId="6" fillId="0" borderId="0" xfId="13" applyNumberFormat="1" applyFont="1"/>
    <xf numFmtId="10" fontId="6" fillId="0" borderId="0" xfId="13" applyNumberFormat="1" applyFont="1"/>
    <xf numFmtId="176" fontId="6" fillId="0" borderId="0" xfId="0" applyNumberFormat="1" applyFont="1" applyBorder="1" applyAlignment="1">
      <alignment vertical="top" wrapText="1"/>
    </xf>
    <xf numFmtId="176" fontId="6" fillId="0" borderId="1" xfId="0" applyNumberFormat="1" applyFont="1" applyBorder="1" applyAlignment="1">
      <alignment vertical="top" wrapText="1"/>
    </xf>
    <xf numFmtId="176" fontId="0" fillId="0" borderId="0" xfId="0" applyNumberFormat="1"/>
    <xf numFmtId="176" fontId="0" fillId="0" borderId="0" xfId="13" applyNumberFormat="1" applyFont="1" applyAlignment="1">
      <alignment horizontal="right"/>
    </xf>
    <xf numFmtId="176" fontId="0" fillId="0" borderId="0" xfId="0" applyNumberFormat="1" applyAlignment="1">
      <alignment horizontal="right"/>
    </xf>
    <xf numFmtId="0" fontId="0" fillId="11" borderId="0" xfId="0" applyFill="1"/>
    <xf numFmtId="177" fontId="0" fillId="0" borderId="0" xfId="13" applyNumberFormat="1" applyFont="1"/>
    <xf numFmtId="2" fontId="26" fillId="11" borderId="4" xfId="0" applyNumberFormat="1" applyFont="1" applyFill="1" applyBorder="1" applyAlignment="1">
      <alignment horizontal="right" vertical="center" wrapText="1"/>
    </xf>
    <xf numFmtId="167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1" fillId="0" borderId="0" xfId="1" applyNumberFormat="1" applyFont="1"/>
    <xf numFmtId="167" fontId="11" fillId="0" borderId="0" xfId="1" applyNumberFormat="1" applyFont="1"/>
    <xf numFmtId="167" fontId="10" fillId="0" borderId="0" xfId="0" applyNumberFormat="1" applyFont="1"/>
    <xf numFmtId="0" fontId="4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top" wrapText="1"/>
    </xf>
    <xf numFmtId="0" fontId="31" fillId="4" borderId="0" xfId="0" applyFont="1" applyFill="1" applyAlignment="1">
      <alignment horizontal="left" vertical="center" wrapText="1"/>
    </xf>
    <xf numFmtId="0" fontId="29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center" wrapText="1"/>
    </xf>
    <xf numFmtId="0" fontId="27" fillId="8" borderId="0" xfId="0" applyFont="1" applyFill="1" applyAlignment="1">
      <alignment horizontal="left" vertical="top" wrapText="1"/>
    </xf>
    <xf numFmtId="0" fontId="32" fillId="8" borderId="0" xfId="0" applyFont="1" applyFill="1" applyAlignment="1">
      <alignment horizontal="left" vertical="top" wrapText="1"/>
    </xf>
    <xf numFmtId="0" fontId="31" fillId="8" borderId="0" xfId="0" applyFont="1" applyFill="1" applyAlignment="1">
      <alignment horizontal="left" vertical="center" wrapText="1"/>
    </xf>
    <xf numFmtId="0" fontId="29" fillId="8" borderId="0" xfId="0" applyFont="1" applyFill="1" applyAlignment="1">
      <alignment horizontal="center" vertical="top" wrapText="1"/>
    </xf>
    <xf numFmtId="0" fontId="28" fillId="8" borderId="0" xfId="0" applyFont="1" applyFill="1" applyAlignment="1">
      <alignment horizontal="left" vertical="center" wrapText="1"/>
    </xf>
  </cellXfs>
  <cellStyles count="32">
    <cellStyle name="Comma 2" xfId="17" xr:uid="{00000000-0005-0000-0000-000000000000}"/>
    <cellStyle name="Comma 3" xfId="22" xr:uid="{00000000-0005-0000-0000-000001000000}"/>
    <cellStyle name="F2" xfId="4" xr:uid="{00000000-0005-0000-0000-000002000000}"/>
    <cellStyle name="F3" xfId="5" xr:uid="{00000000-0005-0000-0000-000003000000}"/>
    <cellStyle name="F4" xfId="6" xr:uid="{00000000-0005-0000-0000-000004000000}"/>
    <cellStyle name="F5" xfId="7" xr:uid="{00000000-0005-0000-0000-000005000000}"/>
    <cellStyle name="F6" xfId="8" xr:uid="{00000000-0005-0000-0000-000006000000}"/>
    <cellStyle name="F7" xfId="9" xr:uid="{00000000-0005-0000-0000-000007000000}"/>
    <cellStyle name="F8" xfId="10" xr:uid="{00000000-0005-0000-0000-000008000000}"/>
    <cellStyle name="Komma" xfId="24" builtinId="3"/>
    <cellStyle name="Komma 2" xfId="26" xr:uid="{473AB5F0-523A-4FF9-8E8E-98A49C3BFAAD}"/>
    <cellStyle name="Millares [0]" xfId="11" xr:uid="{00000000-0005-0000-0000-000009000000}"/>
    <cellStyle name="Millares 2" xfId="18" xr:uid="{00000000-0005-0000-0000-00000A000000}"/>
    <cellStyle name="Moneda [0]" xfId="12" xr:uid="{00000000-0005-0000-0000-00000B000000}"/>
    <cellStyle name="Neutral 2" xfId="31" xr:uid="{02D4192D-11BC-448E-BA4A-6345D0CE2CD8}"/>
    <cellStyle name="Normal 2" xfId="1" xr:uid="{00000000-0005-0000-0000-00000C000000}"/>
    <cellStyle name="Normal 2 2" xfId="15" xr:uid="{00000000-0005-0000-0000-00000D000000}"/>
    <cellStyle name="Normal 2 3" xfId="19" xr:uid="{00000000-0005-0000-0000-00000E000000}"/>
    <cellStyle name="Normal 3" xfId="2" xr:uid="{00000000-0005-0000-0000-00000F000000}"/>
    <cellStyle name="Normal 3 2" xfId="20" xr:uid="{00000000-0005-0000-0000-000010000000}"/>
    <cellStyle name="Normal 3 3" xfId="23" xr:uid="{00000000-0005-0000-0000-000011000000}"/>
    <cellStyle name="Normal 3 4" xfId="27" xr:uid="{8C869613-AE44-4D05-9F77-4137EAC65923}"/>
    <cellStyle name="Normal 4" xfId="3" xr:uid="{00000000-0005-0000-0000-000012000000}"/>
    <cellStyle name="Normal 5" xfId="14" xr:uid="{00000000-0005-0000-0000-000013000000}"/>
    <cellStyle name="Normal 6" xfId="21" xr:uid="{00000000-0005-0000-0000-000014000000}"/>
    <cellStyle name="Percent 2" xfId="16" xr:uid="{00000000-0005-0000-0000-000015000000}"/>
    <cellStyle name="Prozent" xfId="13" builtinId="5"/>
    <cellStyle name="Prozent 2" xfId="28" xr:uid="{027612C8-9879-4306-BB22-7580D93DC658}"/>
    <cellStyle name="Standard" xfId="0" builtinId="0"/>
    <cellStyle name="Standard 2" xfId="25" xr:uid="{B8ADE6C8-ADD2-45D6-BBD8-E877570434CC}"/>
    <cellStyle name="Standard 3" xfId="29" xr:uid="{3766653A-DC25-4D03-9D7E-C82EC19F8BA7}"/>
    <cellStyle name="Standard 4" xfId="30" xr:uid="{96DCB0CE-99A8-4073-A794-9EB0AE24D1FC}"/>
  </cellStyles>
  <dxfs count="0"/>
  <tableStyles count="0" defaultTableStyle="TableStyleMedium9" defaultPivotStyle="PivotStyleLight16"/>
  <colors>
    <mruColors>
      <color rgb="FFD9FAFF"/>
      <color rgb="FF94F1FE"/>
      <color rgb="FFFF5050"/>
      <color rgb="FF4F81BD"/>
      <color rgb="FFB08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MINCYT</a:t>
            </a:r>
          </a:p>
        </c:rich>
      </c:tx>
      <c:layout>
        <c:manualLayout>
          <c:xMode val="edge"/>
          <c:yMode val="edge"/>
          <c:x val="0.45717430555555549"/>
          <c:y val="4.76068518518518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9246683519189686"/>
          <c:y val="0.13547268712872557"/>
          <c:w val="0.7641444444444444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MINCYT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historica'!$A$67:$A$81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historica'!$H$67:$H$81</c:f>
              <c:numCache>
                <c:formatCode>0.0</c:formatCode>
                <c:ptCount val="15"/>
                <c:pt idx="0">
                  <c:v>288.86385988067303</c:v>
                </c:pt>
                <c:pt idx="1">
                  <c:v>295.85947464618823</c:v>
                </c:pt>
                <c:pt idx="2">
                  <c:v>316.49499308411225</c:v>
                </c:pt>
                <c:pt idx="3">
                  <c:v>291.43728457617908</c:v>
                </c:pt>
                <c:pt idx="4">
                  <c:v>286.10194873834013</c:v>
                </c:pt>
                <c:pt idx="5">
                  <c:v>268.52843488095465</c:v>
                </c:pt>
                <c:pt idx="6">
                  <c:v>362.86759964849011</c:v>
                </c:pt>
                <c:pt idx="7">
                  <c:v>253.77136383660383</c:v>
                </c:pt>
                <c:pt idx="8">
                  <c:v>257.91611584358873</c:v>
                </c:pt>
                <c:pt idx="9">
                  <c:v>165.07912980960293</c:v>
                </c:pt>
                <c:pt idx="10">
                  <c:v>82.2529598231758</c:v>
                </c:pt>
                <c:pt idx="11">
                  <c:v>120.69153893303756</c:v>
                </c:pt>
                <c:pt idx="12">
                  <c:v>134.91770363442112</c:v>
                </c:pt>
                <c:pt idx="13">
                  <c:v>195.48485447405304</c:v>
                </c:pt>
                <c:pt idx="14">
                  <c:v>401.6848966280445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2F-497C-BDC9-8A7E5DD62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87576"/>
        <c:axId val="141603256"/>
        <c:extLst/>
      </c:scatterChart>
      <c:valAx>
        <c:axId val="140687576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1603256"/>
        <c:crosses val="autoZero"/>
        <c:crossBetween val="midCat"/>
        <c:majorUnit val="2"/>
        <c:minorUnit val="1"/>
      </c:valAx>
      <c:valAx>
        <c:axId val="141603256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7306481481481478E-2"/>
              <c:y val="0.1241152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0687576"/>
        <c:crossesAt val="2008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CITEDEF</a:t>
            </a:r>
          </a:p>
        </c:rich>
      </c:tx>
      <c:layout>
        <c:manualLayout>
          <c:xMode val="edge"/>
          <c:yMode val="edge"/>
          <c:x val="0.44356194444444447"/>
          <c:y val="4.234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7482791666666667"/>
          <c:y val="0.13547268712872557"/>
          <c:w val="0.78001944444444449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CITEDEF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historica'!$A$265:$A$279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historica'!$H$265:$H$279</c:f>
              <c:numCache>
                <c:formatCode>0.0</c:formatCode>
                <c:ptCount val="15"/>
                <c:pt idx="0">
                  <c:v>17.876075387812559</c:v>
                </c:pt>
                <c:pt idx="1">
                  <c:v>19.968841185541716</c:v>
                </c:pt>
                <c:pt idx="2">
                  <c:v>25.550397250595204</c:v>
                </c:pt>
                <c:pt idx="3">
                  <c:v>28.373123255332771</c:v>
                </c:pt>
                <c:pt idx="4">
                  <c:v>30.810019198619454</c:v>
                </c:pt>
                <c:pt idx="5">
                  <c:v>23.915139601081684</c:v>
                </c:pt>
                <c:pt idx="6">
                  <c:v>29.012888930339582</c:v>
                </c:pt>
                <c:pt idx="7">
                  <c:v>22.249608535822418</c:v>
                </c:pt>
                <c:pt idx="8">
                  <c:v>26.009131948728925</c:v>
                </c:pt>
                <c:pt idx="9">
                  <c:v>23.753404458809445</c:v>
                </c:pt>
                <c:pt idx="10">
                  <c:v>12.195719971459832</c:v>
                </c:pt>
                <c:pt idx="11">
                  <c:v>9.6945201167527735</c:v>
                </c:pt>
                <c:pt idx="12">
                  <c:v>6.6177342692705894</c:v>
                </c:pt>
                <c:pt idx="13">
                  <c:v>9.0910504378073096</c:v>
                </c:pt>
                <c:pt idx="14">
                  <c:v>13.774719479782455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8E-4578-B22C-D9D1178A9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18344"/>
        <c:axId val="199018736"/>
      </c:scatterChart>
      <c:valAx>
        <c:axId val="199018344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018736"/>
        <c:crosses val="autoZero"/>
        <c:crossBetween val="midCat"/>
        <c:majorUnit val="2"/>
        <c:minorUnit val="1"/>
      </c:valAx>
      <c:valAx>
        <c:axId val="19901873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0842361111111112E-2"/>
              <c:y val="0.1419343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018344"/>
        <c:crossesAt val="200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CONAE</a:t>
            </a:r>
          </a:p>
        </c:rich>
      </c:tx>
      <c:layout>
        <c:manualLayout>
          <c:xMode val="edge"/>
          <c:yMode val="edge"/>
          <c:x val="0.45628929830704362"/>
          <c:y val="3.8521700090087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81415522875817"/>
          <c:y val="0.13547268712872557"/>
          <c:w val="0.77426194444444441"/>
          <c:h val="0.76133675213675212"/>
        </c:manualLayout>
      </c:layout>
      <c:scatterChart>
        <c:scatterStyle val="lineMarker"/>
        <c:varyColors val="0"/>
        <c:ser>
          <c:idx val="0"/>
          <c:order val="0"/>
          <c:tx>
            <c:v>CONAE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historica'!$A$131:$A$145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historica'!$H$131:$H$145</c:f>
              <c:numCache>
                <c:formatCode>0.0</c:formatCode>
                <c:ptCount val="15"/>
                <c:pt idx="0">
                  <c:v>102.76221760407587</c:v>
                </c:pt>
                <c:pt idx="1">
                  <c:v>98.520002345463737</c:v>
                </c:pt>
                <c:pt idx="2">
                  <c:v>120.47360469349825</c:v>
                </c:pt>
                <c:pt idx="3">
                  <c:v>179.20180559741357</c:v>
                </c:pt>
                <c:pt idx="4">
                  <c:v>176.81611864196168</c:v>
                </c:pt>
                <c:pt idx="5">
                  <c:v>164.26506741526828</c:v>
                </c:pt>
                <c:pt idx="6">
                  <c:v>191.11962902969645</c:v>
                </c:pt>
                <c:pt idx="7">
                  <c:v>155.35687478278018</c:v>
                </c:pt>
                <c:pt idx="8">
                  <c:v>127.25183827181604</c:v>
                </c:pt>
                <c:pt idx="9">
                  <c:v>91.610688595170046</c:v>
                </c:pt>
                <c:pt idx="10">
                  <c:v>47.168420215251913</c:v>
                </c:pt>
                <c:pt idx="11">
                  <c:v>60.528097361765944</c:v>
                </c:pt>
                <c:pt idx="12">
                  <c:v>85.89763567086726</c:v>
                </c:pt>
                <c:pt idx="13">
                  <c:v>90.516047530193219</c:v>
                </c:pt>
                <c:pt idx="14">
                  <c:v>62.271638306928352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98-4B2C-A78B-C33576369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19520"/>
        <c:axId val="199019912"/>
        <c:extLst/>
      </c:scatterChart>
      <c:valAx>
        <c:axId val="199019520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019912"/>
        <c:crosses val="autoZero"/>
        <c:crossBetween val="midCat"/>
        <c:majorUnit val="2"/>
      </c:valAx>
      <c:valAx>
        <c:axId val="1990199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2.2920833333333335E-2"/>
              <c:y val="0.151923518518518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019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CONICET</a:t>
            </a:r>
          </a:p>
        </c:rich>
      </c:tx>
      <c:layout>
        <c:manualLayout>
          <c:xMode val="edge"/>
          <c:yMode val="edge"/>
          <c:x val="0.45628930555555558"/>
          <c:y val="2.6762407407407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8831361111111111"/>
          <c:y val="0.12041777777777778"/>
          <c:w val="0.76891208333333338"/>
          <c:h val="0.76133675213675212"/>
        </c:manualLayout>
      </c:layout>
      <c:scatterChart>
        <c:scatterStyle val="lineMarker"/>
        <c:varyColors val="0"/>
        <c:ser>
          <c:idx val="0"/>
          <c:order val="1"/>
          <c:tx>
            <c:v>% en sueldos y costos fijos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'Evoucion historica'!$A$46:$A$60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 formatCode="0">
                  <c:v>2018</c:v>
                </c:pt>
                <c:pt idx="10" formatCode="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  <c:pt idx="14" formatCode="0">
                  <c:v>2023</c:v>
                </c:pt>
              </c:numCache>
            </c:numRef>
          </c:xVal>
          <c:yVal>
            <c:numRef>
              <c:f>'Evoucion historica'!$N$46:$N$60</c:f>
              <c:numCache>
                <c:formatCode>0.0%</c:formatCode>
                <c:ptCount val="15"/>
                <c:pt idx="0">
                  <c:v>0.8896545086540999</c:v>
                </c:pt>
                <c:pt idx="1">
                  <c:v>0.87432366056545974</c:v>
                </c:pt>
                <c:pt idx="2">
                  <c:v>0.89559918589389986</c:v>
                </c:pt>
                <c:pt idx="3">
                  <c:v>0.87589895769041815</c:v>
                </c:pt>
                <c:pt idx="4">
                  <c:v>0.91429693852443805</c:v>
                </c:pt>
                <c:pt idx="5">
                  <c:v>0.93615213715904788</c:v>
                </c:pt>
                <c:pt idx="6">
                  <c:v>0.91843018627887074</c:v>
                </c:pt>
                <c:pt idx="7">
                  <c:v>0.92266251032877933</c:v>
                </c:pt>
                <c:pt idx="8">
                  <c:v>0.95762299507705206</c:v>
                </c:pt>
                <c:pt idx="9">
                  <c:v>0.95219706817421712</c:v>
                </c:pt>
                <c:pt idx="10">
                  <c:v>0.96428586525251048</c:v>
                </c:pt>
                <c:pt idx="11">
                  <c:v>0.91253329133288008</c:v>
                </c:pt>
                <c:pt idx="12">
                  <c:v>0.87354941470394165</c:v>
                </c:pt>
                <c:pt idx="13">
                  <c:v>0.91367821855589371</c:v>
                </c:pt>
                <c:pt idx="14">
                  <c:v>0.92983962179167068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C7-4DDA-81FE-E3DE5FDA6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001696"/>
        <c:axId val="7933364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0"/>
                <c:tx>
                  <c:v>CONICET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'Evoucion historica'!$A$46:$A$60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 formatCode="0">
                        <c:v>2018</c:v>
                      </c:pt>
                      <c:pt idx="10" formatCode="0">
                        <c:v>2019</c:v>
                      </c:pt>
                      <c:pt idx="11" formatCode="0">
                        <c:v>2020</c:v>
                      </c:pt>
                      <c:pt idx="12" formatCode="0">
                        <c:v>2021</c:v>
                      </c:pt>
                      <c:pt idx="13" formatCode="0">
                        <c:v>2022</c:v>
                      </c:pt>
                      <c:pt idx="14" formatCode="0">
                        <c:v>2023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'Evoucion historica'!$H$46:$H$60</c15:sqref>
                        </c15:formulaRef>
                      </c:ext>
                    </c:extLst>
                    <c:numCache>
                      <c:formatCode>0.00</c:formatCode>
                      <c:ptCount val="15"/>
                      <c:pt idx="0">
                        <c:v>364.7411141650465</c:v>
                      </c:pt>
                      <c:pt idx="1">
                        <c:v>435.66658531048063</c:v>
                      </c:pt>
                      <c:pt idx="2">
                        <c:v>501.94099745486335</c:v>
                      </c:pt>
                      <c:pt idx="3">
                        <c:v>585.65881670321357</c:v>
                      </c:pt>
                      <c:pt idx="4">
                        <c:v>666.22949378629198</c:v>
                      </c:pt>
                      <c:pt idx="5">
                        <c:v>592.80149686036941</c:v>
                      </c:pt>
                      <c:pt idx="6">
                        <c:v>709.13618608936542</c:v>
                      </c:pt>
                      <c:pt idx="7">
                        <c:v>573.88346766458471</c:v>
                      </c:pt>
                      <c:pt idx="8">
                        <c:v>743.02816734629948</c:v>
                      </c:pt>
                      <c:pt idx="9">
                        <c:v>541.44295411217411</c:v>
                      </c:pt>
                      <c:pt idx="10">
                        <c:v>395.19495760709714</c:v>
                      </c:pt>
                      <c:pt idx="11">
                        <c:v>400.71253824212693</c:v>
                      </c:pt>
                      <c:pt idx="12">
                        <c:v>324.85605275441412</c:v>
                      </c:pt>
                      <c:pt idx="13">
                        <c:v>476.30194685995258</c:v>
                      </c:pt>
                      <c:pt idx="14">
                        <c:v>528.2927807945141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28C7-4DDA-81FE-E3DE5FDA6996}"/>
                  </c:ext>
                </c:extLst>
              </c15:ser>
            </c15:filteredScatterSeries>
          </c:ext>
        </c:extLst>
      </c:scatterChart>
      <c:valAx>
        <c:axId val="139001696"/>
        <c:scaling>
          <c:orientation val="minMax"/>
          <c:max val="2024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9333648"/>
        <c:crosses val="autoZero"/>
        <c:crossBetween val="midCat"/>
        <c:majorUnit val="2"/>
      </c:valAx>
      <c:valAx>
        <c:axId val="79333648"/>
        <c:scaling>
          <c:orientation val="minMax"/>
          <c:max val="0.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Porcentaje</a:t>
                </a:r>
                <a:r>
                  <a:rPr lang="en-US" baseline="0"/>
                  <a:t> del presupuesto en salarios y becas</a:t>
                </a:r>
                <a:endParaRPr lang="es-AR"/>
              </a:p>
            </c:rich>
          </c:tx>
          <c:layout>
            <c:manualLayout>
              <c:xMode val="edge"/>
              <c:yMode val="edge"/>
              <c:x val="1.9117592592592589E-2"/>
              <c:y val="0.125573958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9001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AGENCIA</a:t>
            </a:r>
          </a:p>
        </c:rich>
      </c:tx>
      <c:layout>
        <c:manualLayout>
          <c:xMode val="edge"/>
          <c:yMode val="edge"/>
          <c:x val="0.45717430555555549"/>
          <c:y val="4.76068518518518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9246683519189686"/>
          <c:y val="0.13547268712872557"/>
          <c:w val="0.7641444444444444"/>
          <c:h val="0.75319572649572664"/>
        </c:manualLayout>
      </c:layout>
      <c:scatterChart>
        <c:scatterStyle val="lineMarker"/>
        <c:varyColors val="0"/>
        <c:ser>
          <c:idx val="1"/>
          <c:order val="1"/>
          <c:tx>
            <c:v>Agencia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historica'!$A$91:$A$105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historica'!$H$91:$H$105</c:f>
              <c:numCache>
                <c:formatCode>0.00</c:formatCode>
                <c:ptCount val="15"/>
                <c:pt idx="0">
                  <c:v>144.09423912046657</c:v>
                </c:pt>
                <c:pt idx="1">
                  <c:v>150.98265018861434</c:v>
                </c:pt>
                <c:pt idx="2">
                  <c:v>176.69330881423267</c:v>
                </c:pt>
                <c:pt idx="3">
                  <c:v>148.72684023225088</c:v>
                </c:pt>
                <c:pt idx="4">
                  <c:v>127.66674271576944</c:v>
                </c:pt>
                <c:pt idx="5">
                  <c:v>126.56244309347949</c:v>
                </c:pt>
                <c:pt idx="6">
                  <c:v>172.06093310595753</c:v>
                </c:pt>
                <c:pt idx="7">
                  <c:v>105.9731378121818</c:v>
                </c:pt>
                <c:pt idx="8">
                  <c:v>62.886503746266769</c:v>
                </c:pt>
                <c:pt idx="9">
                  <c:v>83.250652519990638</c:v>
                </c:pt>
                <c:pt idx="10">
                  <c:v>49.948743895842931</c:v>
                </c:pt>
                <c:pt idx="11">
                  <c:v>66.921323383936169</c:v>
                </c:pt>
                <c:pt idx="12">
                  <c:v>66.576035532921594</c:v>
                </c:pt>
                <c:pt idx="13">
                  <c:v>67.485621064706677</c:v>
                </c:pt>
                <c:pt idx="14">
                  <c:v>62.986676410498937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A9-4EC1-96D5-84CCC7186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87576"/>
        <c:axId val="14160325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MINCYT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'Evoucion historica'!$A$67:$A$81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  <c:pt idx="14">
                        <c:v>2023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'Evoucion historica'!$H$67:$H$81</c15:sqref>
                        </c15:formulaRef>
                      </c:ext>
                    </c:extLst>
                    <c:numCache>
                      <c:formatCode>0.0</c:formatCode>
                      <c:ptCount val="15"/>
                      <c:pt idx="0">
                        <c:v>288.86385988067303</c:v>
                      </c:pt>
                      <c:pt idx="1">
                        <c:v>295.85947464618823</c:v>
                      </c:pt>
                      <c:pt idx="2">
                        <c:v>316.49499308411225</c:v>
                      </c:pt>
                      <c:pt idx="3">
                        <c:v>291.43728457617908</c:v>
                      </c:pt>
                      <c:pt idx="4">
                        <c:v>286.10194873834013</c:v>
                      </c:pt>
                      <c:pt idx="5">
                        <c:v>268.52843488095465</c:v>
                      </c:pt>
                      <c:pt idx="6">
                        <c:v>362.86759964849011</c:v>
                      </c:pt>
                      <c:pt idx="7">
                        <c:v>253.77136383660383</c:v>
                      </c:pt>
                      <c:pt idx="8">
                        <c:v>257.91611584358873</c:v>
                      </c:pt>
                      <c:pt idx="9">
                        <c:v>165.07912980960293</c:v>
                      </c:pt>
                      <c:pt idx="10">
                        <c:v>82.2529598231758</c:v>
                      </c:pt>
                      <c:pt idx="11">
                        <c:v>120.69153893303756</c:v>
                      </c:pt>
                      <c:pt idx="12">
                        <c:v>134.91770363442112</c:v>
                      </c:pt>
                      <c:pt idx="13">
                        <c:v>195.48485447405304</c:v>
                      </c:pt>
                      <c:pt idx="14">
                        <c:v>401.6848966280445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7AA9-4EC1-96D5-84CCC7186683}"/>
                  </c:ext>
                </c:extLst>
              </c15:ser>
            </c15:filteredScatterSeries>
          </c:ext>
        </c:extLst>
      </c:scatterChart>
      <c:valAx>
        <c:axId val="140687576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1603256"/>
        <c:crosses val="autoZero"/>
        <c:crossBetween val="midCat"/>
        <c:majorUnit val="2"/>
        <c:minorUnit val="1"/>
      </c:valAx>
      <c:valAx>
        <c:axId val="141603256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7306481481481478E-2"/>
              <c:y val="0.1241152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0687576"/>
        <c:crossesAt val="2008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CNEA</a:t>
            </a:r>
          </a:p>
        </c:rich>
      </c:tx>
      <c:layout>
        <c:manualLayout>
          <c:xMode val="edge"/>
          <c:yMode val="edge"/>
          <c:x val="0.46846194444444444"/>
          <c:y val="4.3775370370370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7776777777777777"/>
          <c:y val="0.13547268712872557"/>
          <c:w val="0.77707958333333338"/>
          <c:h val="0.76025129629629618"/>
        </c:manualLayout>
      </c:layout>
      <c:scatterChart>
        <c:scatterStyle val="lineMarker"/>
        <c:varyColors val="0"/>
        <c:ser>
          <c:idx val="0"/>
          <c:order val="0"/>
          <c:tx>
            <c:v>Presupuestado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historica'!$A$112:$A$126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historica'!$H$112:$H$126</c:f>
              <c:numCache>
                <c:formatCode>0.0</c:formatCode>
                <c:ptCount val="15"/>
                <c:pt idx="0">
                  <c:v>196.55844652409996</c:v>
                </c:pt>
                <c:pt idx="1">
                  <c:v>250.80092450363117</c:v>
                </c:pt>
                <c:pt idx="2">
                  <c:v>263.30702512706222</c:v>
                </c:pt>
                <c:pt idx="3">
                  <c:v>296.56678470889824</c:v>
                </c:pt>
                <c:pt idx="4">
                  <c:v>355.25809010679393</c:v>
                </c:pt>
                <c:pt idx="5">
                  <c:v>297.78999824530172</c:v>
                </c:pt>
                <c:pt idx="6">
                  <c:v>407.25777232597562</c:v>
                </c:pt>
                <c:pt idx="7">
                  <c:v>325.32875553670488</c:v>
                </c:pt>
                <c:pt idx="8">
                  <c:v>356.91175822267934</c:v>
                </c:pt>
                <c:pt idx="9">
                  <c:v>130.15033272692133</c:v>
                </c:pt>
                <c:pt idx="10">
                  <c:v>158.80914503526054</c:v>
                </c:pt>
                <c:pt idx="11">
                  <c:v>155.94209493442818</c:v>
                </c:pt>
                <c:pt idx="12">
                  <c:v>213.00308420180465</c:v>
                </c:pt>
                <c:pt idx="13">
                  <c:v>315.07018910962995</c:v>
                </c:pt>
                <c:pt idx="14">
                  <c:v>307.58977151099555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C4-46FD-B314-F3B4ED9DEF11}"/>
            </c:ext>
          </c:extLst>
        </c:ser>
        <c:ser>
          <c:idx val="1"/>
          <c:order val="1"/>
          <c:tx>
            <c:v>Vigente final período</c:v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'Evoucion historica'!$A$112:$A$126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historica'!$J$112:$J$126</c:f>
              <c:numCache>
                <c:formatCode>0.0</c:formatCode>
                <c:ptCount val="15"/>
                <c:pt idx="0">
                  <c:v>182.48243246229129</c:v>
                </c:pt>
                <c:pt idx="1">
                  <c:v>234.80088121278513</c:v>
                </c:pt>
                <c:pt idx="2">
                  <c:v>268.07528701928436</c:v>
                </c:pt>
                <c:pt idx="3">
                  <c:v>316.52086282583593</c:v>
                </c:pt>
                <c:pt idx="4">
                  <c:v>362.80804658333318</c:v>
                </c:pt>
                <c:pt idx="5">
                  <c:v>346.15128370714461</c:v>
                </c:pt>
                <c:pt idx="6">
                  <c:v>455.79284008023808</c:v>
                </c:pt>
                <c:pt idx="7">
                  <c:v>356.32413933271954</c:v>
                </c:pt>
                <c:pt idx="8">
                  <c:v>363.36922581851428</c:v>
                </c:pt>
                <c:pt idx="9">
                  <c:v>221.32328878763789</c:v>
                </c:pt>
                <c:pt idx="10">
                  <c:v>217.86187004055409</c:v>
                </c:pt>
                <c:pt idx="11">
                  <c:v>212.7539078956346</c:v>
                </c:pt>
                <c:pt idx="12">
                  <c:v>249.48020921271601</c:v>
                </c:pt>
                <c:pt idx="13">
                  <c:v>324.16427140815301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C4-46FD-B314-F3B4ED9DE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67472"/>
        <c:axId val="198867864"/>
      </c:scatterChart>
      <c:valAx>
        <c:axId val="198867472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8867864"/>
        <c:crosses val="autoZero"/>
        <c:crossBetween val="midCat"/>
        <c:majorUnit val="2"/>
        <c:minorUnit val="1"/>
      </c:valAx>
      <c:valAx>
        <c:axId val="198867864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FINAL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1859027777777777E-2"/>
              <c:y val="0.131722569444444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8867472"/>
        <c:crossesAt val="2008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354560185185183"/>
          <c:y val="0.11962643042584389"/>
          <c:w val="0.33881550925925924"/>
          <c:h val="0.15948130537545324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MINCYT</a:t>
            </a:r>
          </a:p>
        </c:rich>
      </c:tx>
      <c:layout>
        <c:manualLayout>
          <c:xMode val="edge"/>
          <c:yMode val="edge"/>
          <c:x val="0.33958171296296291"/>
          <c:y val="4.3197237221262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9246683519189686"/>
          <c:y val="0.13547268712872557"/>
          <c:w val="0.7641444444444444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Presupuestado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historica'!$A$67:$A$81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historica'!$H$67:$H$81</c:f>
              <c:numCache>
                <c:formatCode>0.0</c:formatCode>
                <c:ptCount val="15"/>
                <c:pt idx="0">
                  <c:v>288.86385988067303</c:v>
                </c:pt>
                <c:pt idx="1">
                  <c:v>295.85947464618823</c:v>
                </c:pt>
                <c:pt idx="2">
                  <c:v>316.49499308411225</c:v>
                </c:pt>
                <c:pt idx="3">
                  <c:v>291.43728457617908</c:v>
                </c:pt>
                <c:pt idx="4">
                  <c:v>286.10194873834013</c:v>
                </c:pt>
                <c:pt idx="5">
                  <c:v>268.52843488095465</c:v>
                </c:pt>
                <c:pt idx="6">
                  <c:v>362.86759964849011</c:v>
                </c:pt>
                <c:pt idx="7">
                  <c:v>253.77136383660383</c:v>
                </c:pt>
                <c:pt idx="8">
                  <c:v>257.91611584358873</c:v>
                </c:pt>
                <c:pt idx="9">
                  <c:v>165.07912980960293</c:v>
                </c:pt>
                <c:pt idx="10">
                  <c:v>82.2529598231758</c:v>
                </c:pt>
                <c:pt idx="11">
                  <c:v>120.69153893303756</c:v>
                </c:pt>
                <c:pt idx="12">
                  <c:v>134.91770363442112</c:v>
                </c:pt>
                <c:pt idx="13">
                  <c:v>195.48485447405304</c:v>
                </c:pt>
                <c:pt idx="14">
                  <c:v>401.6848966280445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90-47E9-8E91-59C77798757C}"/>
            </c:ext>
          </c:extLst>
        </c:ser>
        <c:ser>
          <c:idx val="1"/>
          <c:order val="1"/>
          <c:tx>
            <c:v>Vigente final período</c:v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'Evoucion historica'!$A$67:$A$81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historica'!$J$67:$J$81</c:f>
              <c:numCache>
                <c:formatCode>0.0</c:formatCode>
                <c:ptCount val="15"/>
                <c:pt idx="0">
                  <c:v>285.67566078433998</c:v>
                </c:pt>
                <c:pt idx="1">
                  <c:v>290.77786202959788</c:v>
                </c:pt>
                <c:pt idx="2">
                  <c:v>326.78507791335113</c:v>
                </c:pt>
                <c:pt idx="3">
                  <c:v>316.39608445357419</c:v>
                </c:pt>
                <c:pt idx="4">
                  <c:v>366.23637274596882</c:v>
                </c:pt>
                <c:pt idx="5">
                  <c:v>426.90264929150493</c:v>
                </c:pt>
                <c:pt idx="6">
                  <c:v>396.888939170002</c:v>
                </c:pt>
                <c:pt idx="7">
                  <c:v>325.43482985292889</c:v>
                </c:pt>
                <c:pt idx="8">
                  <c:v>285.16067270944325</c:v>
                </c:pt>
                <c:pt idx="9">
                  <c:v>158.45580902884012</c:v>
                </c:pt>
                <c:pt idx="10">
                  <c:v>123.08502449928926</c:v>
                </c:pt>
                <c:pt idx="11">
                  <c:v>99.599865305559561</c:v>
                </c:pt>
                <c:pt idx="12">
                  <c:v>78.532126024857504</c:v>
                </c:pt>
                <c:pt idx="13">
                  <c:v>274.97593331822327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90-47E9-8E91-59C777987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87576"/>
        <c:axId val="141603256"/>
        <c:extLst/>
      </c:scatterChart>
      <c:valAx>
        <c:axId val="140687576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1603256"/>
        <c:crosses val="autoZero"/>
        <c:crossBetween val="midCat"/>
        <c:majorUnit val="2"/>
        <c:minorUnit val="1"/>
      </c:valAx>
      <c:valAx>
        <c:axId val="141603256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7306481481481478E-2"/>
              <c:y val="0.1241152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0687576"/>
        <c:crossesAt val="2008"/>
        <c:crossBetween val="midCat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4354560185185183"/>
          <c:y val="3.1431955358317845E-2"/>
          <c:w val="0.33881550925925924"/>
          <c:h val="0.15948130537545324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CONICET</a:t>
            </a:r>
          </a:p>
        </c:rich>
      </c:tx>
      <c:layout>
        <c:manualLayout>
          <c:xMode val="edge"/>
          <c:yMode val="edge"/>
          <c:x val="0.45628930555555558"/>
          <c:y val="2.6762407407407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8831361111111111"/>
          <c:y val="0.12041777777777778"/>
          <c:w val="0.76891208333333338"/>
          <c:h val="0.76133675213675212"/>
        </c:manualLayout>
      </c:layout>
      <c:scatterChart>
        <c:scatterStyle val="lineMarker"/>
        <c:varyColors val="0"/>
        <c:ser>
          <c:idx val="1"/>
          <c:order val="0"/>
          <c:tx>
            <c:v>Presupuestado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historica'!$A$46:$A$60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 formatCode="0">
                  <c:v>2018</c:v>
                </c:pt>
                <c:pt idx="10" formatCode="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  <c:pt idx="14" formatCode="0">
                  <c:v>2023</c:v>
                </c:pt>
              </c:numCache>
            </c:numRef>
          </c:xVal>
          <c:yVal>
            <c:numRef>
              <c:f>'Evoucion historica'!$H$46:$H$60</c:f>
              <c:numCache>
                <c:formatCode>0.00</c:formatCode>
                <c:ptCount val="15"/>
                <c:pt idx="0">
                  <c:v>364.7411141650465</c:v>
                </c:pt>
                <c:pt idx="1">
                  <c:v>435.66658531048063</c:v>
                </c:pt>
                <c:pt idx="2">
                  <c:v>501.94099745486335</c:v>
                </c:pt>
                <c:pt idx="3">
                  <c:v>585.65881670321357</c:v>
                </c:pt>
                <c:pt idx="4">
                  <c:v>666.22949378629198</c:v>
                </c:pt>
                <c:pt idx="5">
                  <c:v>592.80149686036941</c:v>
                </c:pt>
                <c:pt idx="6">
                  <c:v>709.13618608936542</c:v>
                </c:pt>
                <c:pt idx="7">
                  <c:v>573.88346766458471</c:v>
                </c:pt>
                <c:pt idx="8">
                  <c:v>743.02816734629948</c:v>
                </c:pt>
                <c:pt idx="9">
                  <c:v>541.44295411217411</c:v>
                </c:pt>
                <c:pt idx="10">
                  <c:v>395.19495760709714</c:v>
                </c:pt>
                <c:pt idx="11">
                  <c:v>400.71253824212693</c:v>
                </c:pt>
                <c:pt idx="12">
                  <c:v>324.85605275441412</c:v>
                </c:pt>
                <c:pt idx="13">
                  <c:v>476.30194685995258</c:v>
                </c:pt>
                <c:pt idx="14">
                  <c:v>528.2927807945141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51-49A7-BF76-8F2824D4ED57}"/>
            </c:ext>
          </c:extLst>
        </c:ser>
        <c:ser>
          <c:idx val="0"/>
          <c:order val="1"/>
          <c:tx>
            <c:v>Vigente a final de período</c:v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'Evoucion historica'!$A$46:$A$60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 formatCode="0">
                  <c:v>2018</c:v>
                </c:pt>
                <c:pt idx="10" formatCode="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  <c:pt idx="14" formatCode="0">
                  <c:v>2023</c:v>
                </c:pt>
              </c:numCache>
            </c:numRef>
          </c:xVal>
          <c:yVal>
            <c:numRef>
              <c:f>'Evoucion historica'!$J$46:$J$60</c:f>
              <c:numCache>
                <c:formatCode>0.00</c:formatCode>
                <c:ptCount val="15"/>
                <c:pt idx="0">
                  <c:v>402.36959350003349</c:v>
                </c:pt>
                <c:pt idx="1">
                  <c:v>485.9599309391225</c:v>
                </c:pt>
                <c:pt idx="2">
                  <c:v>571.67461041940703</c:v>
                </c:pt>
                <c:pt idx="3">
                  <c:v>732.94524551308928</c:v>
                </c:pt>
                <c:pt idx="4">
                  <c:v>788.42294008005706</c:v>
                </c:pt>
                <c:pt idx="5">
                  <c:v>709.45850808948717</c:v>
                </c:pt>
                <c:pt idx="6">
                  <c:v>860.56470823508653</c:v>
                </c:pt>
                <c:pt idx="7">
                  <c:v>746.64728290422772</c:v>
                </c:pt>
                <c:pt idx="8">
                  <c:v>824.07656567216054</c:v>
                </c:pt>
                <c:pt idx="9">
                  <c:v>570.44587280250983</c:v>
                </c:pt>
                <c:pt idx="10">
                  <c:v>444.31191753062717</c:v>
                </c:pt>
                <c:pt idx="11">
                  <c:v>398.26816483326434</c:v>
                </c:pt>
                <c:pt idx="12">
                  <c:v>477.3101489494735</c:v>
                </c:pt>
                <c:pt idx="13">
                  <c:v>567.84612680453859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51-49A7-BF76-8F2824D4E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001696"/>
        <c:axId val="79333648"/>
        <c:extLst/>
      </c:scatterChart>
      <c:valAx>
        <c:axId val="139001696"/>
        <c:scaling>
          <c:orientation val="minMax"/>
          <c:max val="2024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9333648"/>
        <c:crosses val="autoZero"/>
        <c:crossBetween val="midCat"/>
        <c:majorUnit val="2"/>
      </c:valAx>
      <c:valAx>
        <c:axId val="79333648"/>
        <c:scaling>
          <c:orientation val="minMax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  <a:endParaRPr lang="es-AR"/>
              </a:p>
            </c:rich>
          </c:tx>
          <c:layout>
            <c:manualLayout>
              <c:xMode val="edge"/>
              <c:yMode val="edge"/>
              <c:x val="2.7936980745866983E-2"/>
              <c:y val="0.125573962577542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9001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745694444444449"/>
          <c:y val="7.5163541666666681E-2"/>
          <c:w val="0.29608472222222221"/>
          <c:h val="0.2660458333333333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CONAE</a:t>
            </a:r>
          </a:p>
        </c:rich>
      </c:tx>
      <c:layout>
        <c:manualLayout>
          <c:xMode val="edge"/>
          <c:yMode val="edge"/>
          <c:x val="0.45628929830704362"/>
          <c:y val="3.8521700090087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81415522875817"/>
          <c:y val="0.13547268712872557"/>
          <c:w val="0.77426194444444441"/>
          <c:h val="0.76133675213675212"/>
        </c:manualLayout>
      </c:layout>
      <c:scatterChart>
        <c:scatterStyle val="lineMarker"/>
        <c:varyColors val="0"/>
        <c:ser>
          <c:idx val="0"/>
          <c:order val="0"/>
          <c:tx>
            <c:v>Presupuestado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historica'!$A$131:$A$145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historica'!$H$131:$H$145</c:f>
              <c:numCache>
                <c:formatCode>0.0</c:formatCode>
                <c:ptCount val="15"/>
                <c:pt idx="0">
                  <c:v>102.76221760407587</c:v>
                </c:pt>
                <c:pt idx="1">
                  <c:v>98.520002345463737</c:v>
                </c:pt>
                <c:pt idx="2">
                  <c:v>120.47360469349825</c:v>
                </c:pt>
                <c:pt idx="3">
                  <c:v>179.20180559741357</c:v>
                </c:pt>
                <c:pt idx="4">
                  <c:v>176.81611864196168</c:v>
                </c:pt>
                <c:pt idx="5">
                  <c:v>164.26506741526828</c:v>
                </c:pt>
                <c:pt idx="6">
                  <c:v>191.11962902969645</c:v>
                </c:pt>
                <c:pt idx="7">
                  <c:v>155.35687478278018</c:v>
                </c:pt>
                <c:pt idx="8">
                  <c:v>127.25183827181604</c:v>
                </c:pt>
                <c:pt idx="9">
                  <c:v>91.610688595170046</c:v>
                </c:pt>
                <c:pt idx="10">
                  <c:v>47.168420215251913</c:v>
                </c:pt>
                <c:pt idx="11">
                  <c:v>60.528097361765944</c:v>
                </c:pt>
                <c:pt idx="12">
                  <c:v>85.89763567086726</c:v>
                </c:pt>
                <c:pt idx="13">
                  <c:v>90.516047530193219</c:v>
                </c:pt>
                <c:pt idx="14">
                  <c:v>62.271638306928352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E-492B-A91A-108C28D60E0C}"/>
            </c:ext>
          </c:extLst>
        </c:ser>
        <c:ser>
          <c:idx val="1"/>
          <c:order val="1"/>
          <c:tx>
            <c:v>Vigente final período</c:v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'Evoucion historica'!$A$131:$A$145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historica'!$J$131:$J$145</c:f>
              <c:numCache>
                <c:formatCode>0.0</c:formatCode>
                <c:ptCount val="15"/>
                <c:pt idx="0">
                  <c:v>92.696912982503164</c:v>
                </c:pt>
                <c:pt idx="1">
                  <c:v>130.29227084493326</c:v>
                </c:pt>
                <c:pt idx="2">
                  <c:v>153.5573789122935</c:v>
                </c:pt>
                <c:pt idx="3">
                  <c:v>184.94075936337902</c:v>
                </c:pt>
                <c:pt idx="4">
                  <c:v>261.6259090253393</c:v>
                </c:pt>
                <c:pt idx="5">
                  <c:v>209.45368811595219</c:v>
                </c:pt>
                <c:pt idx="6">
                  <c:v>249.65512362050299</c:v>
                </c:pt>
                <c:pt idx="7">
                  <c:v>169.30286539390116</c:v>
                </c:pt>
                <c:pt idx="8">
                  <c:v>179.28401837871812</c:v>
                </c:pt>
                <c:pt idx="9">
                  <c:v>93.175647012949142</c:v>
                </c:pt>
                <c:pt idx="10">
                  <c:v>47.974880952386997</c:v>
                </c:pt>
                <c:pt idx="11">
                  <c:v>39.942952228686785</c:v>
                </c:pt>
                <c:pt idx="12">
                  <c:v>88.977940421172448</c:v>
                </c:pt>
                <c:pt idx="13">
                  <c:v>60.776507810223372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5E-492B-A91A-108C28D60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19520"/>
        <c:axId val="199019912"/>
        <c:extLst/>
      </c:scatterChart>
      <c:valAx>
        <c:axId val="199019520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019912"/>
        <c:crosses val="autoZero"/>
        <c:crossBetween val="midCat"/>
        <c:majorUnit val="2"/>
      </c:valAx>
      <c:valAx>
        <c:axId val="1990199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2.2920833333333335E-2"/>
              <c:y val="0.151923518518518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019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060578703703708"/>
          <c:y val="0.1416752980294104"/>
          <c:w val="0.33881550925925924"/>
          <c:h val="0.1594811946245852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INTA</a:t>
            </a:r>
          </a:p>
        </c:rich>
      </c:tx>
      <c:layout>
        <c:manualLayout>
          <c:xMode val="edge"/>
          <c:yMode val="edge"/>
          <c:x val="0.4759987887756737"/>
          <c:y val="4.6129955128080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836473611111111"/>
          <c:y val="0.13547268712872557"/>
          <c:w val="0.77357833333333337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Presupuestado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historica'!$A$150:$A$164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historica'!$H$150:$H$164</c:f>
              <c:numCache>
                <c:formatCode>0.0</c:formatCode>
                <c:ptCount val="15"/>
                <c:pt idx="0">
                  <c:v>330.09762820942547</c:v>
                </c:pt>
                <c:pt idx="1">
                  <c:v>340.09362296469618</c:v>
                </c:pt>
                <c:pt idx="2">
                  <c:v>392.33618244037342</c:v>
                </c:pt>
                <c:pt idx="3">
                  <c:v>461.81867731569355</c:v>
                </c:pt>
                <c:pt idx="4">
                  <c:v>471.30260310427104</c:v>
                </c:pt>
                <c:pt idx="5">
                  <c:v>391.68733431347027</c:v>
                </c:pt>
                <c:pt idx="6">
                  <c:v>447.08906789567072</c:v>
                </c:pt>
                <c:pt idx="7">
                  <c:v>364.76867230640744</c:v>
                </c:pt>
                <c:pt idx="8">
                  <c:v>373.76367114379889</c:v>
                </c:pt>
                <c:pt idx="9">
                  <c:v>262.3358943895808</c:v>
                </c:pt>
                <c:pt idx="10">
                  <c:v>180.62582018570549</c:v>
                </c:pt>
                <c:pt idx="11">
                  <c:v>165.40732155037043</c:v>
                </c:pt>
                <c:pt idx="12">
                  <c:v>130.00117119928257</c:v>
                </c:pt>
                <c:pt idx="13">
                  <c:v>191.92436236383568</c:v>
                </c:pt>
                <c:pt idx="14">
                  <c:v>216.06811366280448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67-4F66-88E8-629EA8E042C3}"/>
            </c:ext>
          </c:extLst>
        </c:ser>
        <c:ser>
          <c:idx val="1"/>
          <c:order val="1"/>
          <c:tx>
            <c:v>Vigente final período</c:v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'Evoucion historica'!$A$150:$A$164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historica'!$J$150:$J$164</c:f>
              <c:numCache>
                <c:formatCode>0.0</c:formatCode>
                <c:ptCount val="15"/>
                <c:pt idx="0">
                  <c:v>344.75151303881472</c:v>
                </c:pt>
                <c:pt idx="1">
                  <c:v>364.78963091521695</c:v>
                </c:pt>
                <c:pt idx="2">
                  <c:v>440.97117456627592</c:v>
                </c:pt>
                <c:pt idx="3">
                  <c:v>517.01026717892341</c:v>
                </c:pt>
                <c:pt idx="4">
                  <c:v>533.02269225775194</c:v>
                </c:pt>
                <c:pt idx="5">
                  <c:v>472.89720093197246</c:v>
                </c:pt>
                <c:pt idx="6">
                  <c:v>530.72962865713066</c:v>
                </c:pt>
                <c:pt idx="7">
                  <c:v>439.10031843896326</c:v>
                </c:pt>
                <c:pt idx="8">
                  <c:v>433.95307734704801</c:v>
                </c:pt>
                <c:pt idx="9">
                  <c:v>276.10107777016191</c:v>
                </c:pt>
                <c:pt idx="10">
                  <c:v>190.95520063535432</c:v>
                </c:pt>
                <c:pt idx="11">
                  <c:v>175.68527871233351</c:v>
                </c:pt>
                <c:pt idx="12">
                  <c:v>194.21834741668687</c:v>
                </c:pt>
                <c:pt idx="13">
                  <c:v>266.93512680916416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67-4F66-88E8-629EA8E04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66296"/>
        <c:axId val="198865904"/>
      </c:scatterChart>
      <c:valAx>
        <c:axId val="198866296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8865904"/>
        <c:crosses val="autoZero"/>
        <c:crossBetween val="midCat"/>
        <c:majorUnit val="2"/>
        <c:minorUnit val="1"/>
      </c:valAx>
      <c:valAx>
        <c:axId val="19886590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9659953703703707E-2"/>
              <c:y val="0.115501388888888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8866296"/>
        <c:crossesAt val="2008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060578703703708"/>
          <c:y val="0.1416752980294104"/>
          <c:w val="0.33881550925925924"/>
          <c:h val="0.1594811946245852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INTI</a:t>
            </a:r>
          </a:p>
        </c:rich>
      </c:tx>
      <c:layout>
        <c:manualLayout>
          <c:xMode val="edge"/>
          <c:yMode val="edge"/>
          <c:x val="0.47654777777777779"/>
          <c:y val="3.7843703703703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8266743827160498"/>
          <c:y val="0.13547268712872557"/>
          <c:w val="0.77453180555555556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Presupuestado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historica'!$A$169:$A$183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historica'!$H$169:$H$183</c:f>
              <c:numCache>
                <c:formatCode>0.0</c:formatCode>
                <c:ptCount val="15"/>
                <c:pt idx="0">
                  <c:v>56.876370380103232</c:v>
                </c:pt>
                <c:pt idx="1">
                  <c:v>66.715304546942093</c:v>
                </c:pt>
                <c:pt idx="2">
                  <c:v>77.711155792974793</c:v>
                </c:pt>
                <c:pt idx="3">
                  <c:v>100.05395800733265</c:v>
                </c:pt>
                <c:pt idx="4">
                  <c:v>103.61759803640963</c:v>
                </c:pt>
                <c:pt idx="5">
                  <c:v>92.808407172051702</c:v>
                </c:pt>
                <c:pt idx="6">
                  <c:v>125.33877717415425</c:v>
                </c:pt>
                <c:pt idx="7">
                  <c:v>109.01270935863187</c:v>
                </c:pt>
                <c:pt idx="8">
                  <c:v>109.71329886312638</c:v>
                </c:pt>
                <c:pt idx="9">
                  <c:v>100.31399113453045</c:v>
                </c:pt>
                <c:pt idx="10">
                  <c:v>53.246731222025815</c:v>
                </c:pt>
                <c:pt idx="11">
                  <c:v>43.081398938758504</c:v>
                </c:pt>
                <c:pt idx="12">
                  <c:v>58.039797386448164</c:v>
                </c:pt>
                <c:pt idx="13">
                  <c:v>76.163219592860031</c:v>
                </c:pt>
                <c:pt idx="14">
                  <c:v>86.770529482147083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5A-41C3-8BC3-7AEAEA2EDC54}"/>
            </c:ext>
          </c:extLst>
        </c:ser>
        <c:ser>
          <c:idx val="1"/>
          <c:order val="1"/>
          <c:tx>
            <c:v>Vigente final período</c:v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'Evoucion historica'!$A$169:$A$183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historica'!$J$169:$J$183</c:f>
              <c:numCache>
                <c:formatCode>0.0</c:formatCode>
                <c:ptCount val="15"/>
                <c:pt idx="0">
                  <c:v>61.028543095796735</c:v>
                </c:pt>
                <c:pt idx="1">
                  <c:v>77.540443107218238</c:v>
                </c:pt>
                <c:pt idx="2">
                  <c:v>94.568724164441932</c:v>
                </c:pt>
                <c:pt idx="3">
                  <c:v>127.81718692975019</c:v>
                </c:pt>
                <c:pt idx="4">
                  <c:v>152.54115567568925</c:v>
                </c:pt>
                <c:pt idx="5">
                  <c:v>131.43715701434985</c:v>
                </c:pt>
                <c:pt idx="6">
                  <c:v>168.57682852235956</c:v>
                </c:pt>
                <c:pt idx="7">
                  <c:v>148.77457307611462</c:v>
                </c:pt>
                <c:pt idx="8">
                  <c:v>148.9608467332678</c:v>
                </c:pt>
                <c:pt idx="9">
                  <c:v>113.88148798820069</c:v>
                </c:pt>
                <c:pt idx="10">
                  <c:v>67.721321288534213</c:v>
                </c:pt>
                <c:pt idx="11">
                  <c:v>72.922823240558387</c:v>
                </c:pt>
                <c:pt idx="12">
                  <c:v>84.172807069579889</c:v>
                </c:pt>
                <c:pt idx="13">
                  <c:v>80.629785698757118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5A-41C3-8BC3-7AEAEA2ED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65120"/>
        <c:axId val="198864728"/>
      </c:scatterChart>
      <c:valAx>
        <c:axId val="198865120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8864728"/>
        <c:crosses val="autoZero"/>
        <c:crossBetween val="midCat"/>
        <c:majorUnit val="2"/>
        <c:minorUnit val="1"/>
      </c:valAx>
      <c:valAx>
        <c:axId val="198864728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0122685185185184E-2"/>
              <c:y val="0.11824374999999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8865120"/>
        <c:crossesAt val="2008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64854166666667"/>
          <c:y val="0.10639722222222224"/>
          <c:w val="0.33881550925925924"/>
          <c:h val="0.15948124999999999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FUNCIÓN CIENCIA Y TÉCNICA </a:t>
            </a:r>
          </a:p>
        </c:rich>
      </c:tx>
      <c:layout>
        <c:manualLayout>
          <c:xMode val="edge"/>
          <c:yMode val="edge"/>
          <c:x val="0.23018541666666664"/>
          <c:y val="4.30690972222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21917819085877843"/>
          <c:y val="0.15108579982533943"/>
          <c:w val="0.73557976364694588"/>
          <c:h val="0.67790599940038532"/>
        </c:manualLayout>
      </c:layout>
      <c:scatterChart>
        <c:scatterStyle val="lineMarker"/>
        <c:varyColors val="0"/>
        <c:ser>
          <c:idx val="0"/>
          <c:order val="0"/>
          <c:tx>
            <c:v>Presupuestado</c:v>
          </c:tx>
          <c:spPr>
            <a:ln w="1905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historica'!$A$25:$A$39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 formatCode="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  <c:pt idx="14" formatCode="0">
                  <c:v>2023</c:v>
                </c:pt>
              </c:numCache>
            </c:numRef>
          </c:xVal>
          <c:yVal>
            <c:numRef>
              <c:f>'Evoucion historica'!$H$25:$H$39</c:f>
              <c:numCache>
                <c:formatCode>0.00</c:formatCode>
                <c:ptCount val="15"/>
                <c:pt idx="0">
                  <c:v>1614.3485171334717</c:v>
                </c:pt>
                <c:pt idx="1">
                  <c:v>1789.826053651982</c:v>
                </c:pt>
                <c:pt idx="2">
                  <c:v>1985.9039824824031</c:v>
                </c:pt>
                <c:pt idx="3">
                  <c:v>2306.2939596872448</c:v>
                </c:pt>
                <c:pt idx="4">
                  <c:v>2368.9280327633655</c:v>
                </c:pt>
                <c:pt idx="5">
                  <c:v>2057.3883958449328</c:v>
                </c:pt>
                <c:pt idx="6">
                  <c:v>2508.8424022267636</c:v>
                </c:pt>
                <c:pt idx="7">
                  <c:v>1998.7604406993689</c:v>
                </c:pt>
                <c:pt idx="8">
                  <c:v>2319.7760212140547</c:v>
                </c:pt>
                <c:pt idx="9">
                  <c:v>1489.0390161039325</c:v>
                </c:pt>
                <c:pt idx="10">
                  <c:v>1111.7076806668092</c:v>
                </c:pt>
                <c:pt idx="11">
                  <c:v>1080.7830273094355</c:v>
                </c:pt>
                <c:pt idx="12">
                  <c:v>1097.2782344082398</c:v>
                </c:pt>
                <c:pt idx="13">
                  <c:v>1564.817024032453</c:v>
                </c:pt>
                <c:pt idx="14">
                  <c:v>2368.9829374320175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EB-4E11-A261-7C00CDF2CC8C}"/>
            </c:ext>
          </c:extLst>
        </c:ser>
        <c:ser>
          <c:idx val="1"/>
          <c:order val="1"/>
          <c:tx>
            <c:v>Vigente final período</c:v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'Evoucion historica'!$A$25:$A$39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 formatCode="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  <c:pt idx="14" formatCode="0">
                  <c:v>2023</c:v>
                </c:pt>
              </c:numCache>
            </c:numRef>
          </c:xVal>
          <c:yVal>
            <c:numRef>
              <c:f>'Evoucion historica'!$J$25:$J$39</c:f>
              <c:numCache>
                <c:formatCode>0.00</c:formatCode>
                <c:ptCount val="15"/>
                <c:pt idx="0">
                  <c:v>1652.2107126097735</c:v>
                </c:pt>
                <c:pt idx="1">
                  <c:v>1900.6584516831958</c:v>
                </c:pt>
                <c:pt idx="2">
                  <c:v>2189.0933934549425</c:v>
                </c:pt>
                <c:pt idx="3">
                  <c:v>2598.9833000804529</c:v>
                </c:pt>
                <c:pt idx="4">
                  <c:v>2815.0553858016665</c:v>
                </c:pt>
                <c:pt idx="5">
                  <c:v>2619.933806341101</c:v>
                </c:pt>
                <c:pt idx="6">
                  <c:v>3015.0640538973139</c:v>
                </c:pt>
                <c:pt idx="7">
                  <c:v>2455.4222292574045</c:v>
                </c:pt>
                <c:pt idx="8">
                  <c:v>2567.0030054543513</c:v>
                </c:pt>
                <c:pt idx="9">
                  <c:v>1639.3449123295281</c:v>
                </c:pt>
                <c:pt idx="10">
                  <c:v>1238.9893677213329</c:v>
                </c:pt>
                <c:pt idx="11">
                  <c:v>1130.8220215709</c:v>
                </c:pt>
                <c:pt idx="12">
                  <c:v>1376.0331409892362</c:v>
                </c:pt>
                <c:pt idx="13">
                  <c:v>1974.8498873681144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31-454A-8BE0-EC35E07F0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441376"/>
        <c:axId val="199145544"/>
        <c:extLst/>
      </c:scatterChart>
      <c:valAx>
        <c:axId val="198441376"/>
        <c:scaling>
          <c:orientation val="minMax"/>
          <c:max val="2024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45544"/>
        <c:crosses val="autoZero"/>
        <c:crossBetween val="midCat"/>
        <c:majorUnit val="2"/>
      </c:valAx>
      <c:valAx>
        <c:axId val="199145544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9.7955510531822308E-3"/>
              <c:y val="0.123624602788677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8441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490462962962962"/>
          <c:y val="9.7454513888888886E-2"/>
          <c:w val="0.27863703703703702"/>
          <c:h val="0.24953981436248168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INIDEP</a:t>
            </a:r>
          </a:p>
        </c:rich>
      </c:tx>
      <c:layout>
        <c:manualLayout>
          <c:xMode val="edge"/>
          <c:yMode val="edge"/>
          <c:x val="0.51228138888888886"/>
          <c:y val="4.42851851851851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8639125000000001"/>
          <c:y val="0.13547268712872557"/>
          <c:w val="0.77083444444444449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Presupuestado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historica'!$A$188:$A$202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historica'!$H$188:$H$202</c:f>
              <c:numCache>
                <c:formatCode>0.0</c:formatCode>
                <c:ptCount val="15"/>
                <c:pt idx="0">
                  <c:v>15.772168666621974</c:v>
                </c:pt>
                <c:pt idx="1">
                  <c:v>17.095243369429081</c:v>
                </c:pt>
                <c:pt idx="2">
                  <c:v>17.553725040494736</c:v>
                </c:pt>
                <c:pt idx="3">
                  <c:v>19.985659137011922</c:v>
                </c:pt>
                <c:pt idx="4">
                  <c:v>23.202852679063831</c:v>
                </c:pt>
                <c:pt idx="5">
                  <c:v>20.644041956478301</c:v>
                </c:pt>
                <c:pt idx="6">
                  <c:v>23.741802550073441</c:v>
                </c:pt>
                <c:pt idx="7">
                  <c:v>33.697510144807922</c:v>
                </c:pt>
                <c:pt idx="8">
                  <c:v>34.383826381586708</c:v>
                </c:pt>
                <c:pt idx="9">
                  <c:v>17.273353849586613</c:v>
                </c:pt>
                <c:pt idx="10">
                  <c:v>13.093345888480998</c:v>
                </c:pt>
                <c:pt idx="11">
                  <c:v>12.364939795627237</c:v>
                </c:pt>
                <c:pt idx="12">
                  <c:v>11.781900448017153</c:v>
                </c:pt>
                <c:pt idx="13">
                  <c:v>12.425167971839716</c:v>
                </c:pt>
                <c:pt idx="14">
                  <c:v>13.404611629226769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54-4505-AA8E-A212B45C20E6}"/>
            </c:ext>
          </c:extLst>
        </c:ser>
        <c:ser>
          <c:idx val="1"/>
          <c:order val="1"/>
          <c:tx>
            <c:v>Vigente final período</c:v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'Evoucion historica'!$A$188:$A$202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historica'!$J$188:$J$202</c:f>
              <c:numCache>
                <c:formatCode>0.0</c:formatCode>
                <c:ptCount val="15"/>
                <c:pt idx="0">
                  <c:v>16.142798348193335</c:v>
                </c:pt>
                <c:pt idx="1">
                  <c:v>17.095243369429081</c:v>
                </c:pt>
                <c:pt idx="2">
                  <c:v>20.817380610780894</c:v>
                </c:pt>
                <c:pt idx="3">
                  <c:v>25.307765997286058</c:v>
                </c:pt>
                <c:pt idx="4">
                  <c:v>26.736555699424354</c:v>
                </c:pt>
                <c:pt idx="5">
                  <c:v>22.971739218158746</c:v>
                </c:pt>
                <c:pt idx="6">
                  <c:v>32.555301284551128</c:v>
                </c:pt>
                <c:pt idx="7">
                  <c:v>44.965284777694613</c:v>
                </c:pt>
                <c:pt idx="8">
                  <c:v>36.488036636639286</c:v>
                </c:pt>
                <c:pt idx="9">
                  <c:v>19.5217230345561</c:v>
                </c:pt>
                <c:pt idx="10">
                  <c:v>15.552199059470615</c:v>
                </c:pt>
                <c:pt idx="11">
                  <c:v>14.385690349406511</c:v>
                </c:pt>
                <c:pt idx="12">
                  <c:v>13.345471192392878</c:v>
                </c:pt>
                <c:pt idx="13">
                  <c:v>16.496829192704599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54-4505-AA8E-A212B45C2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65392"/>
        <c:axId val="199165784"/>
      </c:scatterChart>
      <c:valAx>
        <c:axId val="199165392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65784"/>
        <c:crosses val="autoZero"/>
        <c:crossBetween val="midCat"/>
        <c:majorUnit val="2"/>
        <c:minorUnit val="1"/>
      </c:valAx>
      <c:valAx>
        <c:axId val="199165784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2.2470370370370373E-2"/>
              <c:y val="0.139443402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65392"/>
        <c:crossesAt val="2008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354560185185183"/>
          <c:y val="0.14608477294610173"/>
          <c:w val="0.33881550925925924"/>
          <c:h val="0.15948130537545324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INSTITUTO NACIONAL DEL AGUA</a:t>
            </a:r>
          </a:p>
        </c:rich>
      </c:tx>
      <c:layout>
        <c:manualLayout>
          <c:xMode val="edge"/>
          <c:yMode val="edge"/>
          <c:x val="0.29485123620288245"/>
          <c:y val="4.49206254410460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7835569444444441"/>
          <c:y val="0.13547268712872557"/>
          <c:w val="0.77825555555555559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Presupuestado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historica'!$A$226:$A$240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historica'!$H$226:$H$240</c:f>
              <c:numCache>
                <c:formatCode>0.0</c:formatCode>
                <c:ptCount val="15"/>
                <c:pt idx="0">
                  <c:v>12.221191928671983</c:v>
                </c:pt>
                <c:pt idx="1">
                  <c:v>14.350238881474391</c:v>
                </c:pt>
                <c:pt idx="2">
                  <c:v>17.94263407715664</c:v>
                </c:pt>
                <c:pt idx="3">
                  <c:v>22.00239151295283</c:v>
                </c:pt>
                <c:pt idx="4">
                  <c:v>22.280036234832227</c:v>
                </c:pt>
                <c:pt idx="5">
                  <c:v>17.868896681953061</c:v>
                </c:pt>
                <c:pt idx="6">
                  <c:v>19.875797107407916</c:v>
                </c:pt>
                <c:pt idx="7">
                  <c:v>15.022733970590515</c:v>
                </c:pt>
                <c:pt idx="8">
                  <c:v>15.990012281547688</c:v>
                </c:pt>
                <c:pt idx="9">
                  <c:v>11.791734300803924</c:v>
                </c:pt>
                <c:pt idx="10">
                  <c:v>7.2290853075407</c:v>
                </c:pt>
                <c:pt idx="11">
                  <c:v>5.5787670707430159</c:v>
                </c:pt>
                <c:pt idx="12">
                  <c:v>4.1217542857478131</c:v>
                </c:pt>
                <c:pt idx="13">
                  <c:v>5.6192984166778448</c:v>
                </c:pt>
                <c:pt idx="14">
                  <c:v>8.0702482856467253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AB-454F-87EB-18B634A7142A}"/>
            </c:ext>
          </c:extLst>
        </c:ser>
        <c:ser>
          <c:idx val="1"/>
          <c:order val="1"/>
          <c:tx>
            <c:v>Vigente final período</c:v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'Evoucion historica'!$A$226:$A$240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historica'!$J$226:$J$240</c:f>
              <c:numCache>
                <c:formatCode>0.0</c:formatCode>
                <c:ptCount val="15"/>
                <c:pt idx="0">
                  <c:v>15.585828238922034</c:v>
                </c:pt>
                <c:pt idx="1">
                  <c:v>17.269008239694365</c:v>
                </c:pt>
                <c:pt idx="2">
                  <c:v>22.095798893561742</c:v>
                </c:pt>
                <c:pt idx="3">
                  <c:v>23.617521507443826</c:v>
                </c:pt>
                <c:pt idx="4">
                  <c:v>24.036378544033482</c:v>
                </c:pt>
                <c:pt idx="5">
                  <c:v>19.135099177563283</c:v>
                </c:pt>
                <c:pt idx="6">
                  <c:v>21.926630357708166</c:v>
                </c:pt>
                <c:pt idx="7">
                  <c:v>17.359484503065449</c:v>
                </c:pt>
                <c:pt idx="8">
                  <c:v>17.983097506884501</c:v>
                </c:pt>
                <c:pt idx="9">
                  <c:v>11.016192654451501</c:v>
                </c:pt>
                <c:pt idx="10">
                  <c:v>7.5136128384814498</c:v>
                </c:pt>
                <c:pt idx="11">
                  <c:v>5.4640883585783051</c:v>
                </c:pt>
                <c:pt idx="12">
                  <c:v>7.4596109617608404</c:v>
                </c:pt>
                <c:pt idx="13">
                  <c:v>9.7010883894334192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AB-454F-87EB-18B634A71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67744"/>
        <c:axId val="199168136"/>
      </c:scatterChart>
      <c:valAx>
        <c:axId val="199167744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68136"/>
        <c:crosses val="autoZero"/>
        <c:crossBetween val="midCat"/>
        <c:majorUnit val="2"/>
        <c:minorUnit val="1"/>
      </c:valAx>
      <c:valAx>
        <c:axId val="199168136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9661805555555554E-2"/>
              <c:y val="0.1198857638888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67744"/>
        <c:crossesAt val="2008"/>
        <c:crossBetween val="midCat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178634259259248"/>
          <c:y val="0.18136278424903324"/>
          <c:w val="0.33881550925925924"/>
          <c:h val="0.1594811946245852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INSITUTO NACIONAL DE VITIVINICULTURA</a:t>
            </a:r>
          </a:p>
        </c:rich>
      </c:tx>
      <c:layout>
        <c:manualLayout>
          <c:xMode val="edge"/>
          <c:yMode val="edge"/>
          <c:x val="0.26774861111111109"/>
          <c:y val="4.5215370370370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8462731481481481"/>
          <c:y val="0.13547268712872557"/>
          <c:w val="0.76784567901234568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Presupuestado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historica'!$A$207:$A$221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historica'!$H$207:$H$221</c:f>
              <c:numCache>
                <c:formatCode>0.0</c:formatCode>
                <c:ptCount val="15"/>
                <c:pt idx="0">
                  <c:v>19.1247466058859</c:v>
                </c:pt>
                <c:pt idx="1">
                  <c:v>23.38510059182866</c:v>
                </c:pt>
                <c:pt idx="2">
                  <c:v>39.227198628756838</c:v>
                </c:pt>
                <c:pt idx="3">
                  <c:v>42.933216821095016</c:v>
                </c:pt>
                <c:pt idx="4">
                  <c:v>38.016563744783511</c:v>
                </c:pt>
                <c:pt idx="5">
                  <c:v>31.423221794213926</c:v>
                </c:pt>
                <c:pt idx="6">
                  <c:v>33.479301220794795</c:v>
                </c:pt>
                <c:pt idx="7">
                  <c:v>26.247844329162984</c:v>
                </c:pt>
                <c:pt idx="8">
                  <c:v>26.024975733333864</c:v>
                </c:pt>
                <c:pt idx="9">
                  <c:v>17.269948610790596</c:v>
                </c:pt>
                <c:pt idx="10">
                  <c:v>13.619057584072785</c:v>
                </c:pt>
                <c:pt idx="11">
                  <c:v>11.86287081839278</c:v>
                </c:pt>
                <c:pt idx="12">
                  <c:v>8.0901868128249834</c:v>
                </c:pt>
                <c:pt idx="13">
                  <c:v>10.826936897465668</c:v>
                </c:pt>
                <c:pt idx="14">
                  <c:v>13.404611629226769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39-41E9-8920-A1F4098985CD}"/>
            </c:ext>
          </c:extLst>
        </c:ser>
        <c:ser>
          <c:idx val="1"/>
          <c:order val="1"/>
          <c:tx>
            <c:v>Vigente final período</c:v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'Evoucion historica'!$A$207:$A$221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historica'!$J$207:$J$220</c:f>
              <c:numCache>
                <c:formatCode>0.0</c:formatCode>
                <c:ptCount val="14"/>
                <c:pt idx="0">
                  <c:v>24.737926440973382</c:v>
                </c:pt>
                <c:pt idx="1">
                  <c:v>38.541471352515678</c:v>
                </c:pt>
                <c:pt idx="2">
                  <c:v>43.110964669906245</c:v>
                </c:pt>
                <c:pt idx="3">
                  <c:v>43.984349298487821</c:v>
                </c:pt>
                <c:pt idx="4">
                  <c:v>46.29232501329863</c:v>
                </c:pt>
                <c:pt idx="5">
                  <c:v>37.271342935344052</c:v>
                </c:pt>
                <c:pt idx="6">
                  <c:v>38.479484724595942</c:v>
                </c:pt>
                <c:pt idx="7">
                  <c:v>28.632511156188766</c:v>
                </c:pt>
                <c:pt idx="8">
                  <c:v>17.983097506884501</c:v>
                </c:pt>
                <c:pt idx="9">
                  <c:v>19.074230552535461</c:v>
                </c:pt>
                <c:pt idx="10">
                  <c:v>14.26345831087033</c:v>
                </c:pt>
                <c:pt idx="11">
                  <c:v>12.402972836195213</c:v>
                </c:pt>
                <c:pt idx="12">
                  <c:v>12.343450916581476</c:v>
                </c:pt>
                <c:pt idx="13">
                  <c:v>12.704599173878655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39-41E9-8920-A1F409898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66568"/>
        <c:axId val="199166960"/>
      </c:scatterChart>
      <c:valAx>
        <c:axId val="199166568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66960"/>
        <c:crosses val="autoZero"/>
        <c:crossBetween val="midCat"/>
        <c:majorUnit val="2"/>
        <c:minorUnit val="1"/>
      </c:valAx>
      <c:valAx>
        <c:axId val="199166960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5088194444444442E-2"/>
              <c:y val="0.124295486111111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66568"/>
        <c:crossesAt val="2008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94545925100144"/>
          <c:y val="0.17234965083556267"/>
          <c:w val="0.33761907167401445"/>
          <c:h val="0.15957544383837682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SEGEMAR</a:t>
            </a:r>
          </a:p>
        </c:rich>
      </c:tx>
      <c:layout>
        <c:manualLayout>
          <c:xMode val="edge"/>
          <c:yMode val="edge"/>
          <c:x val="0.427142824074074"/>
          <c:y val="4.4920486111111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7835569444444441"/>
          <c:y val="0.13547268712872557"/>
          <c:w val="0.77825555555555559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SEGEMAR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historica'!$A$246:$A$260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historica'!$H$246:$H$260</c:f>
              <c:numCache>
                <c:formatCode>0.0</c:formatCode>
                <c:ptCount val="15"/>
                <c:pt idx="0">
                  <c:v>19.101364778440701</c:v>
                </c:pt>
                <c:pt idx="1">
                  <c:v>21.46481053614394</c:v>
                </c:pt>
                <c:pt idx="2">
                  <c:v>25.566946259825318</c:v>
                </c:pt>
                <c:pt idx="3">
                  <c:v>28.153481941202049</c:v>
                </c:pt>
                <c:pt idx="4">
                  <c:v>32.576037551711089</c:v>
                </c:pt>
                <c:pt idx="5">
                  <c:v>24.163930479336226</c:v>
                </c:pt>
                <c:pt idx="6">
                  <c:v>27.992229247497907</c:v>
                </c:pt>
                <c:pt idx="7">
                  <c:v>19.218830406607033</c:v>
                </c:pt>
                <c:pt idx="8">
                  <c:v>37.187732967014988</c:v>
                </c:pt>
                <c:pt idx="9">
                  <c:v>16.722600717009733</c:v>
                </c:pt>
                <c:pt idx="10">
                  <c:v>10.947265350070111</c:v>
                </c:pt>
                <c:pt idx="11">
                  <c:v>9.0309742920448155</c:v>
                </c:pt>
                <c:pt idx="12">
                  <c:v>8.5309088306346084</c:v>
                </c:pt>
                <c:pt idx="13">
                  <c:v>10.838353502227198</c:v>
                </c:pt>
                <c:pt idx="14">
                  <c:v>10.482082761882243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64-41AE-94E4-4277FA7FE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67744"/>
        <c:axId val="199168136"/>
      </c:scatterChart>
      <c:valAx>
        <c:axId val="199167744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68136"/>
        <c:crosses val="autoZero"/>
        <c:crossBetween val="midCat"/>
        <c:majorUnit val="2"/>
        <c:minorUnit val="1"/>
      </c:valAx>
      <c:valAx>
        <c:axId val="199168136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9661805555555554E-2"/>
              <c:y val="0.1198857638888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67744"/>
        <c:crossesAt val="2008"/>
        <c:crossBetween val="midCat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SEGEMAR</a:t>
            </a:r>
          </a:p>
        </c:rich>
      </c:tx>
      <c:layout>
        <c:manualLayout>
          <c:xMode val="edge"/>
          <c:yMode val="edge"/>
          <c:x val="0.427142824074074"/>
          <c:y val="4.4920486111111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7835569444444441"/>
          <c:y val="0.13547268712872557"/>
          <c:w val="0.77825555555555559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Presupuestado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historica'!$A$246:$A$260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historica'!$H$246:$H$260</c:f>
              <c:numCache>
                <c:formatCode>0.0</c:formatCode>
                <c:ptCount val="15"/>
                <c:pt idx="0">
                  <c:v>19.101364778440701</c:v>
                </c:pt>
                <c:pt idx="1">
                  <c:v>21.46481053614394</c:v>
                </c:pt>
                <c:pt idx="2">
                  <c:v>25.566946259825318</c:v>
                </c:pt>
                <c:pt idx="3">
                  <c:v>28.153481941202049</c:v>
                </c:pt>
                <c:pt idx="4">
                  <c:v>32.576037551711089</c:v>
                </c:pt>
                <c:pt idx="5">
                  <c:v>24.163930479336226</c:v>
                </c:pt>
                <c:pt idx="6">
                  <c:v>27.992229247497907</c:v>
                </c:pt>
                <c:pt idx="7">
                  <c:v>19.218830406607033</c:v>
                </c:pt>
                <c:pt idx="8">
                  <c:v>37.187732967014988</c:v>
                </c:pt>
                <c:pt idx="9">
                  <c:v>16.722600717009733</c:v>
                </c:pt>
                <c:pt idx="10">
                  <c:v>10.947265350070111</c:v>
                </c:pt>
                <c:pt idx="11">
                  <c:v>9.0309742920448155</c:v>
                </c:pt>
                <c:pt idx="12">
                  <c:v>8.5309088306346084</c:v>
                </c:pt>
                <c:pt idx="13">
                  <c:v>10.838353502227198</c:v>
                </c:pt>
                <c:pt idx="14">
                  <c:v>10.482082761882243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BF-405D-B755-4503870E0674}"/>
            </c:ext>
          </c:extLst>
        </c:ser>
        <c:ser>
          <c:idx val="1"/>
          <c:order val="1"/>
          <c:tx>
            <c:v>Vigente final período</c:v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'Evoucion historica'!$A$246:$A$260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historica'!$J$246:$J$260</c:f>
              <c:numCache>
                <c:formatCode>0.0</c:formatCode>
                <c:ptCount val="15"/>
                <c:pt idx="0">
                  <c:v>22.478401753703825</c:v>
                </c:pt>
                <c:pt idx="1">
                  <c:v>24.914220937674305</c:v>
                </c:pt>
                <c:pt idx="2">
                  <c:v>28.648235249147511</c:v>
                </c:pt>
                <c:pt idx="3">
                  <c:v>33.548722840694332</c:v>
                </c:pt>
                <c:pt idx="4">
                  <c:v>32.576037551711089</c:v>
                </c:pt>
                <c:pt idx="5">
                  <c:v>24.757703014382869</c:v>
                </c:pt>
                <c:pt idx="6">
                  <c:v>27.992229247497907</c:v>
                </c:pt>
                <c:pt idx="7">
                  <c:v>23.424752670510401</c:v>
                </c:pt>
                <c:pt idx="8">
                  <c:v>38.284441638330179</c:v>
                </c:pt>
                <c:pt idx="9">
                  <c:v>17.142161446910134</c:v>
                </c:pt>
                <c:pt idx="10">
                  <c:v>11.457170147525687</c:v>
                </c:pt>
                <c:pt idx="11">
                  <c:v>8.3652143142310234</c:v>
                </c:pt>
                <c:pt idx="12">
                  <c:v>11.08509302979558</c:v>
                </c:pt>
                <c:pt idx="13">
                  <c:v>12.272731057259554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BF-405D-B755-4503870E0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67744"/>
        <c:axId val="199168136"/>
      </c:scatterChart>
      <c:valAx>
        <c:axId val="199167744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68136"/>
        <c:crosses val="autoZero"/>
        <c:crossBetween val="midCat"/>
        <c:majorUnit val="2"/>
        <c:minorUnit val="1"/>
      </c:valAx>
      <c:valAx>
        <c:axId val="199168136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9661805555555554E-2"/>
              <c:y val="0.1198857638888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67744"/>
        <c:crossesAt val="2008"/>
        <c:crossBetween val="midCat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64854166666667"/>
          <c:y val="0.11080694444444446"/>
          <c:w val="0.33881550925925924"/>
          <c:h val="0.15948124999999999"/>
        </c:manualLayout>
      </c:layout>
      <c:overlay val="0"/>
      <c:spPr>
        <a:solidFill>
          <a:sysClr val="window" lastClr="FFFFFF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CITEDEF</a:t>
            </a:r>
          </a:p>
        </c:rich>
      </c:tx>
      <c:layout>
        <c:manualLayout>
          <c:xMode val="edge"/>
          <c:yMode val="edge"/>
          <c:x val="0.44356194444444447"/>
          <c:y val="4.234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7482791666666667"/>
          <c:y val="0.13547268712872557"/>
          <c:w val="0.78001944444444449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Presupuestado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historica'!$A$265:$A$279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historica'!$H$265:$H$279</c:f>
              <c:numCache>
                <c:formatCode>0.0</c:formatCode>
                <c:ptCount val="15"/>
                <c:pt idx="0">
                  <c:v>17.876075387812559</c:v>
                </c:pt>
                <c:pt idx="1">
                  <c:v>19.968841185541716</c:v>
                </c:pt>
                <c:pt idx="2">
                  <c:v>25.550397250595204</c:v>
                </c:pt>
                <c:pt idx="3">
                  <c:v>28.373123255332771</c:v>
                </c:pt>
                <c:pt idx="4">
                  <c:v>30.810019198619454</c:v>
                </c:pt>
                <c:pt idx="5">
                  <c:v>23.915139601081684</c:v>
                </c:pt>
                <c:pt idx="6">
                  <c:v>29.012888930339582</c:v>
                </c:pt>
                <c:pt idx="7">
                  <c:v>22.249608535822418</c:v>
                </c:pt>
                <c:pt idx="8">
                  <c:v>26.009131948728925</c:v>
                </c:pt>
                <c:pt idx="9">
                  <c:v>23.753404458809445</c:v>
                </c:pt>
                <c:pt idx="10">
                  <c:v>12.195719971459832</c:v>
                </c:pt>
                <c:pt idx="11">
                  <c:v>9.6945201167527735</c:v>
                </c:pt>
                <c:pt idx="12">
                  <c:v>6.6177342692705894</c:v>
                </c:pt>
                <c:pt idx="13">
                  <c:v>9.0910504378073096</c:v>
                </c:pt>
                <c:pt idx="14">
                  <c:v>13.774719479782455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E3-4C33-AAA3-484CB4C88857}"/>
            </c:ext>
          </c:extLst>
        </c:ser>
        <c:ser>
          <c:idx val="1"/>
          <c:order val="1"/>
          <c:tx>
            <c:v>Vigente final período</c:v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'Evoucion historica'!$A$265:$A$280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historica'!$J$265:$J$279</c:f>
              <c:numCache>
                <c:formatCode>0.0</c:formatCode>
                <c:ptCount val="15"/>
                <c:pt idx="0">
                  <c:v>21.315903889522019</c:v>
                </c:pt>
                <c:pt idx="1">
                  <c:v>24.432392423149725</c:v>
                </c:pt>
                <c:pt idx="2">
                  <c:v>26.70331389412819</c:v>
                </c:pt>
                <c:pt idx="3">
                  <c:v>30.11688937378608</c:v>
                </c:pt>
                <c:pt idx="4">
                  <c:v>32.469089406189831</c:v>
                </c:pt>
                <c:pt idx="5">
                  <c:v>32.237292408650184</c:v>
                </c:pt>
                <c:pt idx="6">
                  <c:v>29.765157875472276</c:v>
                </c:pt>
                <c:pt idx="7">
                  <c:v>23.324944274824336</c:v>
                </c:pt>
                <c:pt idx="8">
                  <c:v>27.5417636728445</c:v>
                </c:pt>
                <c:pt idx="9">
                  <c:v>19.404122049988302</c:v>
                </c:pt>
                <c:pt idx="10">
                  <c:v>11.334892600391955</c:v>
                </c:pt>
                <c:pt idx="11">
                  <c:v>9.0916876683757231</c:v>
                </c:pt>
                <c:pt idx="12">
                  <c:v>9.887369324146384</c:v>
                </c:pt>
                <c:pt idx="13">
                  <c:v>9.925223529194092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E3-4C33-AAA3-484CB4C88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18344"/>
        <c:axId val="199018736"/>
      </c:scatterChart>
      <c:valAx>
        <c:axId val="199018344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018736"/>
        <c:crosses val="autoZero"/>
        <c:crossBetween val="midCat"/>
        <c:majorUnit val="2"/>
        <c:minorUnit val="1"/>
      </c:valAx>
      <c:valAx>
        <c:axId val="19901873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0842361111111112E-2"/>
              <c:y val="0.1419343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018344"/>
        <c:crossesAt val="2008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354560185185183"/>
          <c:y val="0.11521697388299518"/>
          <c:w val="0.33881550925925924"/>
          <c:h val="0.15948119462458521"/>
        </c:manualLayout>
      </c:layout>
      <c:overlay val="0"/>
      <c:spPr>
        <a:solidFill>
          <a:sysClr val="window" lastClr="FFFFFF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Instituto</a:t>
            </a:r>
            <a:r>
              <a:rPr lang="en-US" baseline="0"/>
              <a:t> Nacional Semillas</a:t>
            </a:r>
            <a:endParaRPr lang="en-US"/>
          </a:p>
        </c:rich>
      </c:tx>
      <c:layout>
        <c:manualLayout>
          <c:xMode val="edge"/>
          <c:yMode val="edge"/>
          <c:x val="0.31714999999999999"/>
          <c:y val="3.79374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7482791666666667"/>
          <c:y val="0.13547268712872557"/>
          <c:w val="0.78001944444444449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SEMILLAS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historica'!$A$285:$A$299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historica'!$H$285:$H$299</c:f>
              <c:numCache>
                <c:formatCode>0.0</c:formatCode>
                <c:ptCount val="15"/>
                <c:pt idx="0">
                  <c:v>6.7464528202721725</c:v>
                </c:pt>
                <c:pt idx="1">
                  <c:v>8.6928600174105561</c:v>
                </c:pt>
                <c:pt idx="2">
                  <c:v>8.873133198941817</c:v>
                </c:pt>
                <c:pt idx="3">
                  <c:v>10.414682595710575</c:v>
                </c:pt>
                <c:pt idx="4">
                  <c:v>12.231351825298537</c:v>
                </c:pt>
                <c:pt idx="5">
                  <c:v>11.113860782811006</c:v>
                </c:pt>
                <c:pt idx="6">
                  <c:v>12.563671691183291</c:v>
                </c:pt>
                <c:pt idx="7">
                  <c:v>9.9928379447048457</c:v>
                </c:pt>
                <c:pt idx="8">
                  <c:v>14.586393636716156</c:v>
                </c:pt>
                <c:pt idx="9">
                  <c:v>8.1186974010279371</c:v>
                </c:pt>
                <c:pt idx="10">
                  <c:v>5.1728914191550377</c:v>
                </c:pt>
                <c:pt idx="11">
                  <c:v>5.2755411037583295</c:v>
                </c:pt>
                <c:pt idx="12">
                  <c:v>3.9727713019985242</c:v>
                </c:pt>
                <c:pt idx="13">
                  <c:v>5.7574884375390285</c:v>
                </c:pt>
                <c:pt idx="14">
                  <c:v>12.169955119413574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AE-4CBC-AB73-FE0E39583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18344"/>
        <c:axId val="199018736"/>
      </c:scatterChart>
      <c:valAx>
        <c:axId val="199018344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018736"/>
        <c:crosses val="autoZero"/>
        <c:crossBetween val="midCat"/>
        <c:majorUnit val="2"/>
        <c:minorUnit val="1"/>
      </c:valAx>
      <c:valAx>
        <c:axId val="19901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0842361111111112E-2"/>
              <c:y val="0.1419343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018344"/>
        <c:crossesAt val="200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Instituto</a:t>
            </a:r>
            <a:r>
              <a:rPr lang="en-US" baseline="0"/>
              <a:t> Nacional Semillas</a:t>
            </a:r>
            <a:endParaRPr lang="en-US"/>
          </a:p>
        </c:rich>
      </c:tx>
      <c:layout>
        <c:manualLayout>
          <c:xMode val="edge"/>
          <c:yMode val="edge"/>
          <c:x val="0.31714999999999999"/>
          <c:y val="3.79374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7482791666666667"/>
          <c:y val="0.13547268712872557"/>
          <c:w val="0.78001944444444449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Presupuestado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historica'!$A$285:$A$299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historica'!$H$285:$H$299</c:f>
              <c:numCache>
                <c:formatCode>0.0</c:formatCode>
                <c:ptCount val="15"/>
                <c:pt idx="0">
                  <c:v>6.7464528202721725</c:v>
                </c:pt>
                <c:pt idx="1">
                  <c:v>8.6928600174105561</c:v>
                </c:pt>
                <c:pt idx="2">
                  <c:v>8.873133198941817</c:v>
                </c:pt>
                <c:pt idx="3">
                  <c:v>10.414682595710575</c:v>
                </c:pt>
                <c:pt idx="4">
                  <c:v>12.231351825298537</c:v>
                </c:pt>
                <c:pt idx="5">
                  <c:v>11.113860782811006</c:v>
                </c:pt>
                <c:pt idx="6">
                  <c:v>12.563671691183291</c:v>
                </c:pt>
                <c:pt idx="7">
                  <c:v>9.9928379447048457</c:v>
                </c:pt>
                <c:pt idx="8">
                  <c:v>14.586393636716156</c:v>
                </c:pt>
                <c:pt idx="9">
                  <c:v>8.1186974010279371</c:v>
                </c:pt>
                <c:pt idx="10">
                  <c:v>5.1728914191550377</c:v>
                </c:pt>
                <c:pt idx="11">
                  <c:v>5.2755411037583295</c:v>
                </c:pt>
                <c:pt idx="12">
                  <c:v>3.9727713019985242</c:v>
                </c:pt>
                <c:pt idx="13">
                  <c:v>5.7574884375390285</c:v>
                </c:pt>
                <c:pt idx="14">
                  <c:v>12.169955119413574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53-4CC2-B038-32C9602867DB}"/>
            </c:ext>
          </c:extLst>
        </c:ser>
        <c:ser>
          <c:idx val="1"/>
          <c:order val="1"/>
          <c:tx>
            <c:v>Vigente final período</c:v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'Evoucion historica'!$A$285:$A$299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historica'!$J$285:$J$299</c:f>
              <c:numCache>
                <c:formatCode>0.0</c:formatCode>
                <c:ptCount val="15"/>
                <c:pt idx="0">
                  <c:v>6.4966706924984905</c:v>
                </c:pt>
                <c:pt idx="1">
                  <c:v>8.5573042402276087</c:v>
                </c:pt>
                <c:pt idx="2">
                  <c:v>11.129304500559096</c:v>
                </c:pt>
                <c:pt idx="3">
                  <c:v>13.207273115605364</c:v>
                </c:pt>
                <c:pt idx="4">
                  <c:v>15.960473707798652</c:v>
                </c:pt>
                <c:pt idx="5">
                  <c:v>14.755428277198313</c:v>
                </c:pt>
                <c:pt idx="6">
                  <c:v>16.012313143310582</c:v>
                </c:pt>
                <c:pt idx="7">
                  <c:v>16.845998614339813</c:v>
                </c:pt>
                <c:pt idx="8">
                  <c:v>16.194731379754348</c:v>
                </c:pt>
                <c:pt idx="9">
                  <c:v>8.1186974010279371</c:v>
                </c:pt>
                <c:pt idx="10">
                  <c:v>6.494654963966509</c:v>
                </c:pt>
                <c:pt idx="11">
                  <c:v>5.5126461425389346</c:v>
                </c:pt>
                <c:pt idx="12">
                  <c:v>10.697924132224921</c:v>
                </c:pt>
                <c:pt idx="13">
                  <c:v>16.824206373068261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53-4CC2-B038-32C960286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18344"/>
        <c:axId val="199018736"/>
      </c:scatterChart>
      <c:valAx>
        <c:axId val="199018344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018736"/>
        <c:crosses val="autoZero"/>
        <c:crossBetween val="midCat"/>
        <c:majorUnit val="2"/>
        <c:minorUnit val="1"/>
      </c:valAx>
      <c:valAx>
        <c:axId val="199018736"/>
        <c:scaling>
          <c:orientation val="minMax"/>
          <c:max val="2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0842361111111112E-2"/>
              <c:y val="0.1419343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018344"/>
        <c:crossesAt val="2008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488819444444446"/>
          <c:y val="0.69289027777777779"/>
          <c:w val="0.33881550925925924"/>
          <c:h val="0.15948124999999999"/>
        </c:manualLayout>
      </c:layout>
      <c:overlay val="0"/>
      <c:spPr>
        <a:solidFill>
          <a:sysClr val="window" lastClr="FFFFFF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AGENCIA</a:t>
            </a:r>
          </a:p>
        </c:rich>
      </c:tx>
      <c:layout>
        <c:manualLayout>
          <c:xMode val="edge"/>
          <c:yMode val="edge"/>
          <c:x val="0.45717430555555549"/>
          <c:y val="4.76068518518518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9246683519189686"/>
          <c:y val="0.13547268712872557"/>
          <c:w val="0.7641444444444444"/>
          <c:h val="0.75319572649572664"/>
        </c:manualLayout>
      </c:layout>
      <c:scatterChart>
        <c:scatterStyle val="lineMarker"/>
        <c:varyColors val="0"/>
        <c:ser>
          <c:idx val="1"/>
          <c:order val="0"/>
          <c:tx>
            <c:v>Presupuestado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historica'!$A$91:$A$105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historica'!$H$91:$H$105</c:f>
              <c:numCache>
                <c:formatCode>0.00</c:formatCode>
                <c:ptCount val="15"/>
                <c:pt idx="0">
                  <c:v>144.09423912046657</c:v>
                </c:pt>
                <c:pt idx="1">
                  <c:v>150.98265018861434</c:v>
                </c:pt>
                <c:pt idx="2">
                  <c:v>176.69330881423267</c:v>
                </c:pt>
                <c:pt idx="3">
                  <c:v>148.72684023225088</c:v>
                </c:pt>
                <c:pt idx="4">
                  <c:v>127.66674271576944</c:v>
                </c:pt>
                <c:pt idx="5">
                  <c:v>126.56244309347949</c:v>
                </c:pt>
                <c:pt idx="6">
                  <c:v>172.06093310595753</c:v>
                </c:pt>
                <c:pt idx="7">
                  <c:v>105.9731378121818</c:v>
                </c:pt>
                <c:pt idx="8">
                  <c:v>62.886503746266769</c:v>
                </c:pt>
                <c:pt idx="9">
                  <c:v>83.250652519990638</c:v>
                </c:pt>
                <c:pt idx="10">
                  <c:v>49.948743895842931</c:v>
                </c:pt>
                <c:pt idx="11">
                  <c:v>66.921323383936169</c:v>
                </c:pt>
                <c:pt idx="12">
                  <c:v>66.576035532921594</c:v>
                </c:pt>
                <c:pt idx="13">
                  <c:v>67.485621064706677</c:v>
                </c:pt>
                <c:pt idx="14">
                  <c:v>62.986676410498937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F2-4DA7-920B-4C4E32BCBC9E}"/>
            </c:ext>
          </c:extLst>
        </c:ser>
        <c:ser>
          <c:idx val="0"/>
          <c:order val="1"/>
          <c:tx>
            <c:v>Vigente final período</c:v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xVal>
            <c:numRef>
              <c:f>'Evoucion historica'!$A$91:$A$105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historica'!$J$91:$J$105</c:f>
              <c:numCache>
                <c:formatCode>0.00</c:formatCode>
                <c:ptCount val="15"/>
                <c:pt idx="12">
                  <c:v>53.475369026693059</c:v>
                </c:pt>
                <c:pt idx="13">
                  <c:v>75.943679431613717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F2-4DA7-920B-4C4E32BCB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87576"/>
        <c:axId val="141603256"/>
        <c:extLst/>
      </c:scatterChart>
      <c:valAx>
        <c:axId val="140687576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1603256"/>
        <c:crosses val="autoZero"/>
        <c:crossBetween val="midCat"/>
        <c:majorUnit val="2"/>
        <c:minorUnit val="1"/>
      </c:valAx>
      <c:valAx>
        <c:axId val="141603256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7306481481481478E-2"/>
              <c:y val="0.1241152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0687576"/>
        <c:crossesAt val="2008"/>
        <c:crossBetween val="midCat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4354560185185183"/>
          <c:y val="0.16372361111111114"/>
          <c:w val="0.33881550925925924"/>
          <c:h val="0.15948124999999999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145611939973695"/>
          <c:y val="0.12396946758466787"/>
          <c:w val="0.84399597530504844"/>
          <c:h val="0.6785238439397973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Referencias!$A$8:$A$254</c:f>
              <c:strCache>
                <c:ptCount val="247"/>
                <c:pt idx="0">
                  <c:v>März-02</c:v>
                </c:pt>
                <c:pt idx="1">
                  <c:v>April-02</c:v>
                </c:pt>
                <c:pt idx="2">
                  <c:v>Mai-02</c:v>
                </c:pt>
                <c:pt idx="3">
                  <c:v>Juni-02</c:v>
                </c:pt>
                <c:pt idx="4">
                  <c:v>Juli-02</c:v>
                </c:pt>
                <c:pt idx="5">
                  <c:v>August-02</c:v>
                </c:pt>
                <c:pt idx="6">
                  <c:v>September-02</c:v>
                </c:pt>
                <c:pt idx="7">
                  <c:v>Oktober-02</c:v>
                </c:pt>
                <c:pt idx="8">
                  <c:v>November-02</c:v>
                </c:pt>
                <c:pt idx="9">
                  <c:v>Dezember-02</c:v>
                </c:pt>
                <c:pt idx="10">
                  <c:v>Januar-03</c:v>
                </c:pt>
                <c:pt idx="11">
                  <c:v>Februar-03</c:v>
                </c:pt>
                <c:pt idx="12">
                  <c:v>März-03</c:v>
                </c:pt>
                <c:pt idx="13">
                  <c:v>April-03</c:v>
                </c:pt>
                <c:pt idx="14">
                  <c:v>Mai-03</c:v>
                </c:pt>
                <c:pt idx="15">
                  <c:v>Juni-03</c:v>
                </c:pt>
                <c:pt idx="16">
                  <c:v>Juli-03</c:v>
                </c:pt>
                <c:pt idx="17">
                  <c:v>August-03</c:v>
                </c:pt>
                <c:pt idx="18">
                  <c:v>September-03</c:v>
                </c:pt>
                <c:pt idx="19">
                  <c:v>Oktober-03</c:v>
                </c:pt>
                <c:pt idx="20">
                  <c:v>November-03</c:v>
                </c:pt>
                <c:pt idx="21">
                  <c:v>Dezember-03</c:v>
                </c:pt>
                <c:pt idx="22">
                  <c:v>Januar-04</c:v>
                </c:pt>
                <c:pt idx="23">
                  <c:v>Februar-04</c:v>
                </c:pt>
                <c:pt idx="24">
                  <c:v>März-04</c:v>
                </c:pt>
                <c:pt idx="25">
                  <c:v>April-04</c:v>
                </c:pt>
                <c:pt idx="26">
                  <c:v>Mai-04</c:v>
                </c:pt>
                <c:pt idx="27">
                  <c:v>Juni-04</c:v>
                </c:pt>
                <c:pt idx="28">
                  <c:v>Juli-04</c:v>
                </c:pt>
                <c:pt idx="29">
                  <c:v>August-04</c:v>
                </c:pt>
                <c:pt idx="30">
                  <c:v>September-04</c:v>
                </c:pt>
                <c:pt idx="31">
                  <c:v>Oktober-04</c:v>
                </c:pt>
                <c:pt idx="32">
                  <c:v>November-04</c:v>
                </c:pt>
                <c:pt idx="33">
                  <c:v>Dezember-04</c:v>
                </c:pt>
                <c:pt idx="34">
                  <c:v>Januar-05</c:v>
                </c:pt>
                <c:pt idx="35">
                  <c:v>Februar-05</c:v>
                </c:pt>
                <c:pt idx="36">
                  <c:v>März-05</c:v>
                </c:pt>
                <c:pt idx="37">
                  <c:v>April-05</c:v>
                </c:pt>
                <c:pt idx="38">
                  <c:v>Mai-05</c:v>
                </c:pt>
                <c:pt idx="39">
                  <c:v>Juni-05</c:v>
                </c:pt>
                <c:pt idx="40">
                  <c:v>Juli-05</c:v>
                </c:pt>
                <c:pt idx="41">
                  <c:v>August-05</c:v>
                </c:pt>
                <c:pt idx="42">
                  <c:v>September-05</c:v>
                </c:pt>
                <c:pt idx="43">
                  <c:v>Oktober-05</c:v>
                </c:pt>
                <c:pt idx="44">
                  <c:v>November-05</c:v>
                </c:pt>
                <c:pt idx="45">
                  <c:v>Dezember-05</c:v>
                </c:pt>
                <c:pt idx="46">
                  <c:v>Januar-06</c:v>
                </c:pt>
                <c:pt idx="47">
                  <c:v>Februar-06</c:v>
                </c:pt>
                <c:pt idx="48">
                  <c:v>März-06</c:v>
                </c:pt>
                <c:pt idx="49">
                  <c:v>April-06</c:v>
                </c:pt>
                <c:pt idx="50">
                  <c:v>Mai-06</c:v>
                </c:pt>
                <c:pt idx="51">
                  <c:v>Juni-06</c:v>
                </c:pt>
                <c:pt idx="52">
                  <c:v>Juli-06</c:v>
                </c:pt>
                <c:pt idx="53">
                  <c:v>August-06</c:v>
                </c:pt>
                <c:pt idx="54">
                  <c:v>September-06</c:v>
                </c:pt>
                <c:pt idx="55">
                  <c:v>Oktober-06</c:v>
                </c:pt>
                <c:pt idx="56">
                  <c:v>November-06</c:v>
                </c:pt>
                <c:pt idx="57">
                  <c:v>Dezember-06</c:v>
                </c:pt>
                <c:pt idx="58">
                  <c:v>Januar-07</c:v>
                </c:pt>
                <c:pt idx="59">
                  <c:v>Februar-07</c:v>
                </c:pt>
                <c:pt idx="60">
                  <c:v>März-07</c:v>
                </c:pt>
                <c:pt idx="61">
                  <c:v>April-07</c:v>
                </c:pt>
                <c:pt idx="62">
                  <c:v>Mai-07</c:v>
                </c:pt>
                <c:pt idx="63">
                  <c:v>Juni-07</c:v>
                </c:pt>
                <c:pt idx="64">
                  <c:v>Juli-07</c:v>
                </c:pt>
                <c:pt idx="65">
                  <c:v>August-07</c:v>
                </c:pt>
                <c:pt idx="66">
                  <c:v>September-07</c:v>
                </c:pt>
                <c:pt idx="67">
                  <c:v>Oktober-07</c:v>
                </c:pt>
                <c:pt idx="68">
                  <c:v>November-07</c:v>
                </c:pt>
                <c:pt idx="69">
                  <c:v>Dezember-07</c:v>
                </c:pt>
                <c:pt idx="70">
                  <c:v>Januar-08</c:v>
                </c:pt>
                <c:pt idx="71">
                  <c:v>Februar-08</c:v>
                </c:pt>
                <c:pt idx="72">
                  <c:v>März-08</c:v>
                </c:pt>
                <c:pt idx="73">
                  <c:v>April-08</c:v>
                </c:pt>
                <c:pt idx="74">
                  <c:v>Mai-08</c:v>
                </c:pt>
                <c:pt idx="75">
                  <c:v>Juni-08</c:v>
                </c:pt>
                <c:pt idx="76">
                  <c:v>Juli-08</c:v>
                </c:pt>
                <c:pt idx="77">
                  <c:v>August-08</c:v>
                </c:pt>
                <c:pt idx="78">
                  <c:v>September-08</c:v>
                </c:pt>
                <c:pt idx="79">
                  <c:v>Oktober-08</c:v>
                </c:pt>
                <c:pt idx="80">
                  <c:v>November-08</c:v>
                </c:pt>
                <c:pt idx="81">
                  <c:v>Dezember-08</c:v>
                </c:pt>
                <c:pt idx="82">
                  <c:v>Enero-09</c:v>
                </c:pt>
                <c:pt idx="83">
                  <c:v>Febrero-09</c:v>
                </c:pt>
                <c:pt idx="84">
                  <c:v>Marzo-09</c:v>
                </c:pt>
                <c:pt idx="85">
                  <c:v>abril-09</c:v>
                </c:pt>
                <c:pt idx="86">
                  <c:v>mayo-09</c:v>
                </c:pt>
                <c:pt idx="87">
                  <c:v>junio-09</c:v>
                </c:pt>
                <c:pt idx="88">
                  <c:v>julio-09</c:v>
                </c:pt>
                <c:pt idx="89">
                  <c:v>agosto-09</c:v>
                </c:pt>
                <c:pt idx="90">
                  <c:v>septiembre-09</c:v>
                </c:pt>
                <c:pt idx="91">
                  <c:v>octubre-09</c:v>
                </c:pt>
                <c:pt idx="92">
                  <c:v>November-09</c:v>
                </c:pt>
                <c:pt idx="93">
                  <c:v>Dezember-09</c:v>
                </c:pt>
                <c:pt idx="94">
                  <c:v>Januar-10</c:v>
                </c:pt>
                <c:pt idx="95">
                  <c:v>Februar-10</c:v>
                </c:pt>
                <c:pt idx="96">
                  <c:v>März-10</c:v>
                </c:pt>
                <c:pt idx="97">
                  <c:v>April-10</c:v>
                </c:pt>
                <c:pt idx="98">
                  <c:v>Mai-10</c:v>
                </c:pt>
                <c:pt idx="99">
                  <c:v>Juni-10</c:v>
                </c:pt>
                <c:pt idx="100">
                  <c:v>Juli-10</c:v>
                </c:pt>
                <c:pt idx="101">
                  <c:v>August-10</c:v>
                </c:pt>
                <c:pt idx="102">
                  <c:v>September-10</c:v>
                </c:pt>
                <c:pt idx="103">
                  <c:v>Oktober-10</c:v>
                </c:pt>
                <c:pt idx="104">
                  <c:v>November-10</c:v>
                </c:pt>
                <c:pt idx="105">
                  <c:v>Dezember-10</c:v>
                </c:pt>
                <c:pt idx="106">
                  <c:v>Januar-11</c:v>
                </c:pt>
                <c:pt idx="107">
                  <c:v>Februar-11</c:v>
                </c:pt>
                <c:pt idx="108">
                  <c:v>März-11</c:v>
                </c:pt>
                <c:pt idx="109">
                  <c:v>April-11</c:v>
                </c:pt>
                <c:pt idx="110">
                  <c:v>Mai-11</c:v>
                </c:pt>
                <c:pt idx="111">
                  <c:v>Juni-11</c:v>
                </c:pt>
                <c:pt idx="112">
                  <c:v>Juli-11</c:v>
                </c:pt>
                <c:pt idx="113">
                  <c:v>August-11</c:v>
                </c:pt>
                <c:pt idx="114">
                  <c:v>September-11</c:v>
                </c:pt>
                <c:pt idx="115">
                  <c:v>Oktober-11</c:v>
                </c:pt>
                <c:pt idx="116">
                  <c:v>November-11</c:v>
                </c:pt>
                <c:pt idx="117">
                  <c:v>Dezember-11</c:v>
                </c:pt>
                <c:pt idx="118">
                  <c:v>Januar-12</c:v>
                </c:pt>
                <c:pt idx="119">
                  <c:v>Februar-12</c:v>
                </c:pt>
                <c:pt idx="120">
                  <c:v>März-12</c:v>
                </c:pt>
                <c:pt idx="121">
                  <c:v>April-12</c:v>
                </c:pt>
                <c:pt idx="122">
                  <c:v>Mai-12</c:v>
                </c:pt>
                <c:pt idx="123">
                  <c:v>Juni-12</c:v>
                </c:pt>
                <c:pt idx="124">
                  <c:v>Juli-12</c:v>
                </c:pt>
                <c:pt idx="125">
                  <c:v>August-12</c:v>
                </c:pt>
                <c:pt idx="126">
                  <c:v>September-12</c:v>
                </c:pt>
                <c:pt idx="127">
                  <c:v>Oktober-12</c:v>
                </c:pt>
                <c:pt idx="128">
                  <c:v>November-12</c:v>
                </c:pt>
                <c:pt idx="129">
                  <c:v>Dezember-12</c:v>
                </c:pt>
                <c:pt idx="130">
                  <c:v>Januar-13</c:v>
                </c:pt>
                <c:pt idx="131">
                  <c:v>Februar-13</c:v>
                </c:pt>
                <c:pt idx="132">
                  <c:v>März-13</c:v>
                </c:pt>
                <c:pt idx="133">
                  <c:v>April-13</c:v>
                </c:pt>
                <c:pt idx="134">
                  <c:v>Mai-13</c:v>
                </c:pt>
                <c:pt idx="135">
                  <c:v>Juni-13</c:v>
                </c:pt>
                <c:pt idx="136">
                  <c:v>Juli-13</c:v>
                </c:pt>
                <c:pt idx="137">
                  <c:v>August-13</c:v>
                </c:pt>
                <c:pt idx="138">
                  <c:v>September-13</c:v>
                </c:pt>
                <c:pt idx="139">
                  <c:v>Oktober-13</c:v>
                </c:pt>
                <c:pt idx="140">
                  <c:v>November-13</c:v>
                </c:pt>
                <c:pt idx="141">
                  <c:v>Dezember-13</c:v>
                </c:pt>
                <c:pt idx="142">
                  <c:v>Januar-14</c:v>
                </c:pt>
                <c:pt idx="143">
                  <c:v>Februar-14</c:v>
                </c:pt>
                <c:pt idx="144">
                  <c:v>März-14</c:v>
                </c:pt>
                <c:pt idx="145">
                  <c:v>April-14</c:v>
                </c:pt>
                <c:pt idx="146">
                  <c:v>Mai-14</c:v>
                </c:pt>
                <c:pt idx="147">
                  <c:v>Juni-14</c:v>
                </c:pt>
                <c:pt idx="148">
                  <c:v>Juli-14</c:v>
                </c:pt>
                <c:pt idx="149">
                  <c:v>August-14</c:v>
                </c:pt>
                <c:pt idx="150">
                  <c:v>September-14</c:v>
                </c:pt>
                <c:pt idx="151">
                  <c:v>Oktober-14</c:v>
                </c:pt>
                <c:pt idx="152">
                  <c:v>November-14</c:v>
                </c:pt>
                <c:pt idx="153">
                  <c:v>Dezember-14</c:v>
                </c:pt>
                <c:pt idx="154">
                  <c:v>Januar-15</c:v>
                </c:pt>
                <c:pt idx="155">
                  <c:v>Februar-15</c:v>
                </c:pt>
                <c:pt idx="156">
                  <c:v>März-15</c:v>
                </c:pt>
                <c:pt idx="157">
                  <c:v>April-15</c:v>
                </c:pt>
                <c:pt idx="158">
                  <c:v>Mai-15</c:v>
                </c:pt>
                <c:pt idx="159">
                  <c:v>Juni-15</c:v>
                </c:pt>
                <c:pt idx="160">
                  <c:v>Juli-15</c:v>
                </c:pt>
                <c:pt idx="161">
                  <c:v>August-15</c:v>
                </c:pt>
                <c:pt idx="162">
                  <c:v>September-15</c:v>
                </c:pt>
                <c:pt idx="163">
                  <c:v>Oktober-15</c:v>
                </c:pt>
                <c:pt idx="164">
                  <c:v>November-15</c:v>
                </c:pt>
                <c:pt idx="165">
                  <c:v>Dezember-15</c:v>
                </c:pt>
                <c:pt idx="166">
                  <c:v>Januar-16</c:v>
                </c:pt>
                <c:pt idx="167">
                  <c:v>Februar-16</c:v>
                </c:pt>
                <c:pt idx="168">
                  <c:v>März-16</c:v>
                </c:pt>
                <c:pt idx="169">
                  <c:v>April-16</c:v>
                </c:pt>
                <c:pt idx="170">
                  <c:v>Mai-16</c:v>
                </c:pt>
                <c:pt idx="171">
                  <c:v>Juni-16</c:v>
                </c:pt>
                <c:pt idx="172">
                  <c:v>Juli-16</c:v>
                </c:pt>
                <c:pt idx="173">
                  <c:v>August-16</c:v>
                </c:pt>
                <c:pt idx="174">
                  <c:v>September-16</c:v>
                </c:pt>
                <c:pt idx="175">
                  <c:v>Oktober-16</c:v>
                </c:pt>
                <c:pt idx="176">
                  <c:v>November-16</c:v>
                </c:pt>
                <c:pt idx="177">
                  <c:v>Dezember-16</c:v>
                </c:pt>
                <c:pt idx="178">
                  <c:v>Januar-17</c:v>
                </c:pt>
                <c:pt idx="179">
                  <c:v>Februar-17</c:v>
                </c:pt>
                <c:pt idx="180">
                  <c:v>März-17</c:v>
                </c:pt>
                <c:pt idx="181">
                  <c:v>April-17</c:v>
                </c:pt>
                <c:pt idx="182">
                  <c:v>Mai-17</c:v>
                </c:pt>
                <c:pt idx="183">
                  <c:v>Juni-17</c:v>
                </c:pt>
                <c:pt idx="184">
                  <c:v>Juli-17</c:v>
                </c:pt>
                <c:pt idx="185">
                  <c:v>August-17</c:v>
                </c:pt>
                <c:pt idx="186">
                  <c:v>September-17</c:v>
                </c:pt>
                <c:pt idx="187">
                  <c:v>Oktober-17</c:v>
                </c:pt>
                <c:pt idx="188">
                  <c:v>November-17</c:v>
                </c:pt>
                <c:pt idx="189">
                  <c:v>Dezember-17</c:v>
                </c:pt>
                <c:pt idx="190">
                  <c:v>Januar-18</c:v>
                </c:pt>
                <c:pt idx="191">
                  <c:v>Februar-18</c:v>
                </c:pt>
                <c:pt idx="192">
                  <c:v>März-18</c:v>
                </c:pt>
                <c:pt idx="193">
                  <c:v>April-18</c:v>
                </c:pt>
                <c:pt idx="194">
                  <c:v>Mai-18</c:v>
                </c:pt>
                <c:pt idx="195">
                  <c:v>Juni-18</c:v>
                </c:pt>
                <c:pt idx="196">
                  <c:v>Juli-18</c:v>
                </c:pt>
                <c:pt idx="197">
                  <c:v>August-18</c:v>
                </c:pt>
                <c:pt idx="198">
                  <c:v>September-18</c:v>
                </c:pt>
                <c:pt idx="199">
                  <c:v>Oktober-18</c:v>
                </c:pt>
                <c:pt idx="200">
                  <c:v>November-18</c:v>
                </c:pt>
                <c:pt idx="201">
                  <c:v>Dezember-18</c:v>
                </c:pt>
                <c:pt idx="202">
                  <c:v>Januar-19</c:v>
                </c:pt>
                <c:pt idx="203">
                  <c:v>Februar-19</c:v>
                </c:pt>
                <c:pt idx="204">
                  <c:v>März-19</c:v>
                </c:pt>
                <c:pt idx="205">
                  <c:v>April-19</c:v>
                </c:pt>
                <c:pt idx="206">
                  <c:v>Mai-19</c:v>
                </c:pt>
                <c:pt idx="207">
                  <c:v>Juni-19</c:v>
                </c:pt>
                <c:pt idx="208">
                  <c:v>Juli-19</c:v>
                </c:pt>
                <c:pt idx="209">
                  <c:v>August-19</c:v>
                </c:pt>
                <c:pt idx="210">
                  <c:v>September-19</c:v>
                </c:pt>
                <c:pt idx="211">
                  <c:v>Oktober-19</c:v>
                </c:pt>
                <c:pt idx="212">
                  <c:v>November-19</c:v>
                </c:pt>
                <c:pt idx="213">
                  <c:v>Dezember-19</c:v>
                </c:pt>
                <c:pt idx="214">
                  <c:v>Januar-20</c:v>
                </c:pt>
                <c:pt idx="215">
                  <c:v>Februar-20</c:v>
                </c:pt>
                <c:pt idx="216">
                  <c:v>März-20</c:v>
                </c:pt>
                <c:pt idx="217">
                  <c:v>April-20</c:v>
                </c:pt>
                <c:pt idx="218">
                  <c:v>Mai-20</c:v>
                </c:pt>
                <c:pt idx="219">
                  <c:v>Juni-20</c:v>
                </c:pt>
                <c:pt idx="220">
                  <c:v>Juli-20</c:v>
                </c:pt>
                <c:pt idx="221">
                  <c:v>August-20</c:v>
                </c:pt>
                <c:pt idx="222">
                  <c:v>September-20</c:v>
                </c:pt>
                <c:pt idx="223">
                  <c:v>Oktober-20</c:v>
                </c:pt>
                <c:pt idx="224">
                  <c:v>November-20</c:v>
                </c:pt>
                <c:pt idx="225">
                  <c:v>Dezember-20</c:v>
                </c:pt>
                <c:pt idx="226">
                  <c:v>Januar-21</c:v>
                </c:pt>
                <c:pt idx="227">
                  <c:v>Februar-21</c:v>
                </c:pt>
                <c:pt idx="228">
                  <c:v>März-21</c:v>
                </c:pt>
                <c:pt idx="229">
                  <c:v>April-21</c:v>
                </c:pt>
                <c:pt idx="230">
                  <c:v>Mai-21</c:v>
                </c:pt>
                <c:pt idx="231">
                  <c:v>Juni-21</c:v>
                </c:pt>
                <c:pt idx="232">
                  <c:v>Juli-21</c:v>
                </c:pt>
                <c:pt idx="233">
                  <c:v>August-21</c:v>
                </c:pt>
                <c:pt idx="234">
                  <c:v>September-21</c:v>
                </c:pt>
                <c:pt idx="235">
                  <c:v>Oktober-21</c:v>
                </c:pt>
                <c:pt idx="236">
                  <c:v>November-21</c:v>
                </c:pt>
                <c:pt idx="237">
                  <c:v>Dezember-21</c:v>
                </c:pt>
                <c:pt idx="238">
                  <c:v>Januar-22</c:v>
                </c:pt>
                <c:pt idx="239">
                  <c:v>Februar-22</c:v>
                </c:pt>
                <c:pt idx="240">
                  <c:v>März-22</c:v>
                </c:pt>
                <c:pt idx="241">
                  <c:v>April-22</c:v>
                </c:pt>
                <c:pt idx="242">
                  <c:v>Mai-22</c:v>
                </c:pt>
                <c:pt idx="243">
                  <c:v>Juni-22</c:v>
                </c:pt>
                <c:pt idx="244">
                  <c:v>Juli-22</c:v>
                </c:pt>
                <c:pt idx="245">
                  <c:v>August-22</c:v>
                </c:pt>
                <c:pt idx="246">
                  <c:v>September-22</c:v>
                </c:pt>
              </c:strCache>
            </c:strRef>
          </c:cat>
          <c:val>
            <c:numRef>
              <c:f>Referencias!$B$8:$B$254</c:f>
              <c:numCache>
                <c:formatCode>_-* #,##0.0000\ _p_t_a_-;\-* #,##0.0000\ _p_t_a_-;_-* "-"??\ _p_t_a_-;_-@_-</c:formatCode>
                <c:ptCount val="247"/>
                <c:pt idx="0">
                  <c:v>2.3988999999999998</c:v>
                </c:pt>
                <c:pt idx="1">
                  <c:v>2.8551000000000002</c:v>
                </c:pt>
                <c:pt idx="2">
                  <c:v>3.3287</c:v>
                </c:pt>
                <c:pt idx="3">
                  <c:v>3.6213000000000002</c:v>
                </c:pt>
                <c:pt idx="4">
                  <c:v>3.6071</c:v>
                </c:pt>
                <c:pt idx="5">
                  <c:v>3.6206999999999998</c:v>
                </c:pt>
                <c:pt idx="6">
                  <c:v>3.6431</c:v>
                </c:pt>
                <c:pt idx="7">
                  <c:v>3.6518999999999999</c:v>
                </c:pt>
                <c:pt idx="8">
                  <c:v>3.5255999999999998</c:v>
                </c:pt>
                <c:pt idx="9">
                  <c:v>3.4902000000000002</c:v>
                </c:pt>
                <c:pt idx="10">
                  <c:v>3.2582</c:v>
                </c:pt>
                <c:pt idx="11">
                  <c:v>3.1631999999999998</c:v>
                </c:pt>
                <c:pt idx="12">
                  <c:v>3.0747</c:v>
                </c:pt>
                <c:pt idx="13">
                  <c:v>2.8946000000000001</c:v>
                </c:pt>
                <c:pt idx="14">
                  <c:v>2.8357000000000001</c:v>
                </c:pt>
                <c:pt idx="15">
                  <c:v>2.8089</c:v>
                </c:pt>
                <c:pt idx="16">
                  <c:v>2.8012999999999999</c:v>
                </c:pt>
                <c:pt idx="17">
                  <c:v>2.9285000000000001</c:v>
                </c:pt>
                <c:pt idx="18">
                  <c:v>2.9209000000000001</c:v>
                </c:pt>
                <c:pt idx="19">
                  <c:v>2.8591000000000002</c:v>
                </c:pt>
                <c:pt idx="20">
                  <c:v>2.8839000000000001</c:v>
                </c:pt>
                <c:pt idx="21">
                  <c:v>2.9605999999999999</c:v>
                </c:pt>
                <c:pt idx="22">
                  <c:v>2.8927999999999998</c:v>
                </c:pt>
                <c:pt idx="23">
                  <c:v>2.9319000000000002</c:v>
                </c:pt>
                <c:pt idx="24">
                  <c:v>2.8976000000000002</c:v>
                </c:pt>
                <c:pt idx="25">
                  <c:v>2.8359000000000001</c:v>
                </c:pt>
                <c:pt idx="26">
                  <c:v>2.9197000000000002</c:v>
                </c:pt>
                <c:pt idx="27">
                  <c:v>2.9603000000000002</c:v>
                </c:pt>
                <c:pt idx="28">
                  <c:v>2.9552</c:v>
                </c:pt>
                <c:pt idx="29">
                  <c:v>3.0135999999999998</c:v>
                </c:pt>
                <c:pt idx="30">
                  <c:v>2.996</c:v>
                </c:pt>
                <c:pt idx="31">
                  <c:v>2.9691999999999998</c:v>
                </c:pt>
                <c:pt idx="32">
                  <c:v>2.9546000000000001</c:v>
                </c:pt>
                <c:pt idx="33">
                  <c:v>2.9708999999999999</c:v>
                </c:pt>
                <c:pt idx="34">
                  <c:v>2.9460000000000002</c:v>
                </c:pt>
                <c:pt idx="35">
                  <c:v>2.9152999999999998</c:v>
                </c:pt>
                <c:pt idx="36">
                  <c:v>2.9266000000000001</c:v>
                </c:pt>
                <c:pt idx="37">
                  <c:v>2.9003999999999999</c:v>
                </c:pt>
                <c:pt idx="38">
                  <c:v>2.8908999999999998</c:v>
                </c:pt>
                <c:pt idx="39">
                  <c:v>2.8835999999999999</c:v>
                </c:pt>
                <c:pt idx="40">
                  <c:v>2.8696000000000002</c:v>
                </c:pt>
                <c:pt idx="41">
                  <c:v>2.8879999999999999</c:v>
                </c:pt>
                <c:pt idx="42">
                  <c:v>2.9117000000000002</c:v>
                </c:pt>
                <c:pt idx="43">
                  <c:v>2.9660000000000002</c:v>
                </c:pt>
                <c:pt idx="44">
                  <c:v>2.9672000000000001</c:v>
                </c:pt>
                <c:pt idx="45">
                  <c:v>3.0145</c:v>
                </c:pt>
                <c:pt idx="46">
                  <c:v>3.0459999999999998</c:v>
                </c:pt>
                <c:pt idx="47">
                  <c:v>3.0689000000000002</c:v>
                </c:pt>
                <c:pt idx="48">
                  <c:v>3.0762999999999998</c:v>
                </c:pt>
                <c:pt idx="49">
                  <c:v>3.0663</c:v>
                </c:pt>
                <c:pt idx="50">
                  <c:v>3.0535000000000001</c:v>
                </c:pt>
                <c:pt idx="51">
                  <c:v>3.0813000000000001</c:v>
                </c:pt>
                <c:pt idx="52">
                  <c:v>3.0819999999999999</c:v>
                </c:pt>
                <c:pt idx="53">
                  <c:v>3.0790000000000002</c:v>
                </c:pt>
                <c:pt idx="54">
                  <c:v>3.1000999999999999</c:v>
                </c:pt>
                <c:pt idx="55">
                  <c:v>3.0985</c:v>
                </c:pt>
                <c:pt idx="56">
                  <c:v>3.0756999999999999</c:v>
                </c:pt>
                <c:pt idx="57">
                  <c:v>3.0602999999999998</c:v>
                </c:pt>
                <c:pt idx="58">
                  <c:v>3.085</c:v>
                </c:pt>
                <c:pt idx="59">
                  <c:v>3.1025999999999998</c:v>
                </c:pt>
                <c:pt idx="60">
                  <c:v>3.101</c:v>
                </c:pt>
                <c:pt idx="61">
                  <c:v>3.0891000000000002</c:v>
                </c:pt>
                <c:pt idx="62">
                  <c:v>3.08</c:v>
                </c:pt>
                <c:pt idx="63">
                  <c:v>3.0792999999999999</c:v>
                </c:pt>
                <c:pt idx="64">
                  <c:v>3.1116000000000001</c:v>
                </c:pt>
                <c:pt idx="65">
                  <c:v>3.1524000000000001</c:v>
                </c:pt>
                <c:pt idx="66">
                  <c:v>3.1475</c:v>
                </c:pt>
                <c:pt idx="67">
                  <c:v>3.1604000000000001</c:v>
                </c:pt>
                <c:pt idx="68">
                  <c:v>3.1358999999999999</c:v>
                </c:pt>
                <c:pt idx="69">
                  <c:v>3.1396999999999999</c:v>
                </c:pt>
                <c:pt idx="70">
                  <c:v>3.1444000000000001</c:v>
                </c:pt>
                <c:pt idx="71">
                  <c:v>3.1583000000000001</c:v>
                </c:pt>
                <c:pt idx="72">
                  <c:v>3.1558000000000002</c:v>
                </c:pt>
                <c:pt idx="73">
                  <c:v>3.1665000000000001</c:v>
                </c:pt>
                <c:pt idx="74">
                  <c:v>3.1511</c:v>
                </c:pt>
                <c:pt idx="75">
                  <c:v>3.0434000000000001</c:v>
                </c:pt>
                <c:pt idx="76">
                  <c:v>3.0223</c:v>
                </c:pt>
                <c:pt idx="77">
                  <c:v>3.0333000000000001</c:v>
                </c:pt>
                <c:pt idx="78">
                  <c:v>3.0823999999999998</c:v>
                </c:pt>
                <c:pt idx="79">
                  <c:v>3.2385000000000002</c:v>
                </c:pt>
                <c:pt idx="80">
                  <c:v>3.3292000000000002</c:v>
                </c:pt>
                <c:pt idx="81">
                  <c:v>3.4226000000000001</c:v>
                </c:pt>
                <c:pt idx="82">
                  <c:v>3.464</c:v>
                </c:pt>
                <c:pt idx="83">
                  <c:v>3.5114999999999998</c:v>
                </c:pt>
                <c:pt idx="84">
                  <c:v>3.6539999999999999</c:v>
                </c:pt>
                <c:pt idx="85">
                  <c:v>3.6934</c:v>
                </c:pt>
                <c:pt idx="86">
                  <c:v>3.7244999999999999</c:v>
                </c:pt>
                <c:pt idx="87">
                  <c:v>3.7681</c:v>
                </c:pt>
                <c:pt idx="88">
                  <c:v>3.8096999999999999</c:v>
                </c:pt>
                <c:pt idx="89">
                  <c:v>3.8391999999999999</c:v>
                </c:pt>
                <c:pt idx="90">
                  <c:v>3.8424</c:v>
                </c:pt>
                <c:pt idx="91">
                  <c:v>3.8262</c:v>
                </c:pt>
                <c:pt idx="92">
                  <c:v>3.8109999999999999</c:v>
                </c:pt>
                <c:pt idx="93">
                  <c:v>3.8069999999999999</c:v>
                </c:pt>
                <c:pt idx="94">
                  <c:v>3.8041999999999998</c:v>
                </c:pt>
                <c:pt idx="95">
                  <c:v>3.8512</c:v>
                </c:pt>
                <c:pt idx="96">
                  <c:v>3.8626999999999998</c:v>
                </c:pt>
                <c:pt idx="97">
                  <c:v>3.8761000000000001</c:v>
                </c:pt>
                <c:pt idx="98">
                  <c:v>3.9020000000000001</c:v>
                </c:pt>
                <c:pt idx="99">
                  <c:v>3.9264999999999999</c:v>
                </c:pt>
                <c:pt idx="100">
                  <c:v>3.9348000000000001</c:v>
                </c:pt>
                <c:pt idx="101">
                  <c:v>3.9376000000000002</c:v>
                </c:pt>
                <c:pt idx="102">
                  <c:v>3.9519000000000002</c:v>
                </c:pt>
                <c:pt idx="103">
                  <c:v>3.9569999999999999</c:v>
                </c:pt>
                <c:pt idx="104">
                  <c:v>3.9676</c:v>
                </c:pt>
                <c:pt idx="105">
                  <c:v>3.9775999999999998</c:v>
                </c:pt>
                <c:pt idx="106">
                  <c:v>3.9813000000000001</c:v>
                </c:pt>
                <c:pt idx="107">
                  <c:v>4.0220000000000002</c:v>
                </c:pt>
                <c:pt idx="108">
                  <c:v>4.0372000000000003</c:v>
                </c:pt>
                <c:pt idx="109">
                  <c:v>4.0655000000000001</c:v>
                </c:pt>
                <c:pt idx="110">
                  <c:v>4.0838999999999999</c:v>
                </c:pt>
                <c:pt idx="111">
                  <c:v>4.0960000000000001</c:v>
                </c:pt>
                <c:pt idx="112">
                  <c:v>4.1276000000000002</c:v>
                </c:pt>
                <c:pt idx="113">
                  <c:v>4.1680000000000001</c:v>
                </c:pt>
                <c:pt idx="114">
                  <c:v>4.2042000000000002</c:v>
                </c:pt>
                <c:pt idx="115">
                  <c:v>4.2221000000000002</c:v>
                </c:pt>
                <c:pt idx="116">
                  <c:v>4.2601000000000004</c:v>
                </c:pt>
                <c:pt idx="117">
                  <c:v>4.2888000000000002</c:v>
                </c:pt>
                <c:pt idx="118">
                  <c:v>4.3205999999999998</c:v>
                </c:pt>
                <c:pt idx="119">
                  <c:v>4.3463000000000003</c:v>
                </c:pt>
                <c:pt idx="120">
                  <c:v>4.3563000000000001</c:v>
                </c:pt>
                <c:pt idx="121">
                  <c:v>4.3978000000000002</c:v>
                </c:pt>
                <c:pt idx="122">
                  <c:v>4.4504000000000001</c:v>
                </c:pt>
                <c:pt idx="123">
                  <c:v>4.4977999999999998</c:v>
                </c:pt>
                <c:pt idx="124">
                  <c:v>4.5528000000000004</c:v>
                </c:pt>
                <c:pt idx="125">
                  <c:v>4.6097999999999999</c:v>
                </c:pt>
                <c:pt idx="126">
                  <c:v>4.6699000000000002</c:v>
                </c:pt>
                <c:pt idx="127">
                  <c:v>4.7298999999999998</c:v>
                </c:pt>
                <c:pt idx="128">
                  <c:v>4.7973999999999997</c:v>
                </c:pt>
                <c:pt idx="129">
                  <c:v>4.88</c:v>
                </c:pt>
                <c:pt idx="130">
                  <c:v>4.9485999999999999</c:v>
                </c:pt>
                <c:pt idx="131">
                  <c:v>5.0110999999999999</c:v>
                </c:pt>
                <c:pt idx="132">
                  <c:v>5.0839999999999996</c:v>
                </c:pt>
                <c:pt idx="133">
                  <c:v>5.1555</c:v>
                </c:pt>
                <c:pt idx="134">
                  <c:v>5.2398999999999996</c:v>
                </c:pt>
                <c:pt idx="135">
                  <c:v>5.3292000000000002</c:v>
                </c:pt>
                <c:pt idx="136">
                  <c:v>5.4409000000000001</c:v>
                </c:pt>
                <c:pt idx="137">
                  <c:v>5.5814000000000004</c:v>
                </c:pt>
                <c:pt idx="138">
                  <c:v>5.7370999999999999</c:v>
                </c:pt>
                <c:pt idx="139">
                  <c:v>5.8482000000000003</c:v>
                </c:pt>
                <c:pt idx="140">
                  <c:v>6.0148999999999999</c:v>
                </c:pt>
                <c:pt idx="141">
                  <c:v>6.3192000000000004</c:v>
                </c:pt>
                <c:pt idx="142">
                  <c:v>7.0967000000000002</c:v>
                </c:pt>
                <c:pt idx="143">
                  <c:v>7.8564999999999996</c:v>
                </c:pt>
                <c:pt idx="144">
                  <c:v>7.9313000000000002</c:v>
                </c:pt>
                <c:pt idx="145">
                  <c:v>8.0013000000000005</c:v>
                </c:pt>
                <c:pt idx="146">
                  <c:v>8.0427</c:v>
                </c:pt>
                <c:pt idx="147">
                  <c:v>8.1255000000000006</c:v>
                </c:pt>
                <c:pt idx="148">
                  <c:v>8.1606000000000005</c:v>
                </c:pt>
                <c:pt idx="149">
                  <c:v>8.3163999999999998</c:v>
                </c:pt>
                <c:pt idx="150">
                  <c:v>8.4192999999999998</c:v>
                </c:pt>
                <c:pt idx="151">
                  <c:v>8.4802999999999997</c:v>
                </c:pt>
                <c:pt idx="152">
                  <c:v>8.5139999999999993</c:v>
                </c:pt>
                <c:pt idx="153">
                  <c:v>8.5495000000000001</c:v>
                </c:pt>
                <c:pt idx="154">
                  <c:v>8.6023999999999994</c:v>
                </c:pt>
                <c:pt idx="155">
                  <c:v>8.6859000000000002</c:v>
                </c:pt>
                <c:pt idx="156">
                  <c:v>8.7789999999999999</c:v>
                </c:pt>
                <c:pt idx="157">
                  <c:v>8.8657000000000004</c:v>
                </c:pt>
                <c:pt idx="158">
                  <c:v>8.9487000000000005</c:v>
                </c:pt>
                <c:pt idx="159">
                  <c:v>9.0416000000000007</c:v>
                </c:pt>
                <c:pt idx="160">
                  <c:v>9.1425000000000001</c:v>
                </c:pt>
                <c:pt idx="161">
                  <c:v>9.2432999999999996</c:v>
                </c:pt>
                <c:pt idx="162">
                  <c:v>9.3651999999999997</c:v>
                </c:pt>
                <c:pt idx="163">
                  <c:v>9.4895999999999994</c:v>
                </c:pt>
                <c:pt idx="164">
                  <c:v>9.6272000000000002</c:v>
                </c:pt>
                <c:pt idx="165">
                  <c:v>11.4278</c:v>
                </c:pt>
                <c:pt idx="166">
                  <c:v>13.6548</c:v>
                </c:pt>
                <c:pt idx="167">
                  <c:v>14.8146</c:v>
                </c:pt>
                <c:pt idx="168">
                  <c:v>14.961499999999999</c:v>
                </c:pt>
                <c:pt idx="169">
                  <c:v>14.4095</c:v>
                </c:pt>
                <c:pt idx="170">
                  <c:v>14.137723809523809</c:v>
                </c:pt>
                <c:pt idx="171">
                  <c:v>14.1408</c:v>
                </c:pt>
                <c:pt idx="172">
                  <c:v>14.909384999999997</c:v>
                </c:pt>
                <c:pt idx="173">
                  <c:v>14.849809090909089</c:v>
                </c:pt>
                <c:pt idx="174">
                  <c:v>15.100736363636367</c:v>
                </c:pt>
                <c:pt idx="175">
                  <c:v>15.180999999999999</c:v>
                </c:pt>
                <c:pt idx="176">
                  <c:v>15.3399</c:v>
                </c:pt>
                <c:pt idx="177">
                  <c:v>15.829599999999999</c:v>
                </c:pt>
                <c:pt idx="178">
                  <c:v>15.906499999999996</c:v>
                </c:pt>
                <c:pt idx="179">
                  <c:v>15.5983</c:v>
                </c:pt>
                <c:pt idx="180">
                  <c:v>15.5237</c:v>
                </c:pt>
                <c:pt idx="181">
                  <c:v>15.36</c:v>
                </c:pt>
                <c:pt idx="182">
                  <c:v>15.6981</c:v>
                </c:pt>
                <c:pt idx="183">
                  <c:v>16.116599999999998</c:v>
                </c:pt>
                <c:pt idx="184">
                  <c:v>17.169</c:v>
                </c:pt>
                <c:pt idx="185">
                  <c:v>17.416499999999999</c:v>
                </c:pt>
                <c:pt idx="186">
                  <c:v>17.246500000000001</c:v>
                </c:pt>
                <c:pt idx="187">
                  <c:v>17.4528</c:v>
                </c:pt>
                <c:pt idx="188">
                  <c:v>17.4925</c:v>
                </c:pt>
                <c:pt idx="189">
                  <c:v>17.700099999999999</c:v>
                </c:pt>
                <c:pt idx="190">
                  <c:v>19.029036363636365</c:v>
                </c:pt>
                <c:pt idx="191">
                  <c:v>19.8409277777778</c:v>
                </c:pt>
                <c:pt idx="192">
                  <c:v>20.237800000000004</c:v>
                </c:pt>
                <c:pt idx="193">
                  <c:v>20.2349</c:v>
                </c:pt>
                <c:pt idx="194">
                  <c:v>23.668700000000001</c:v>
                </c:pt>
                <c:pt idx="195">
                  <c:v>26.534199999999998</c:v>
                </c:pt>
                <c:pt idx="196">
                  <c:v>27.624700000000001</c:v>
                </c:pt>
                <c:pt idx="197">
                  <c:v>30.124500000000001</c:v>
                </c:pt>
                <c:pt idx="198">
                  <c:v>38.590000000000003</c:v>
                </c:pt>
                <c:pt idx="199">
                  <c:v>37.120199999999997</c:v>
                </c:pt>
                <c:pt idx="200">
                  <c:v>36.459000000000003</c:v>
                </c:pt>
                <c:pt idx="201">
                  <c:v>37.885199999999998</c:v>
                </c:pt>
                <c:pt idx="202">
                  <c:v>37.4069</c:v>
                </c:pt>
                <c:pt idx="203">
                  <c:v>38.4086</c:v>
                </c:pt>
                <c:pt idx="204">
                  <c:v>41.362400000000001</c:v>
                </c:pt>
                <c:pt idx="205">
                  <c:v>43.233800000000002</c:v>
                </c:pt>
                <c:pt idx="206">
                  <c:v>44.933199999999999</c:v>
                </c:pt>
                <c:pt idx="207">
                  <c:v>43.789400000000001</c:v>
                </c:pt>
                <c:pt idx="208">
                  <c:v>42.543399999999998</c:v>
                </c:pt>
                <c:pt idx="209">
                  <c:v>52.7271</c:v>
                </c:pt>
                <c:pt idx="210">
                  <c:v>56.501399999999997</c:v>
                </c:pt>
                <c:pt idx="211">
                  <c:v>58.530799999999999</c:v>
                </c:pt>
                <c:pt idx="212">
                  <c:v>59.738100000000003</c:v>
                </c:pt>
                <c:pt idx="213">
                  <c:v>59.883199999999988</c:v>
                </c:pt>
                <c:pt idx="214">
                  <c:v>60.01095909090909</c:v>
                </c:pt>
                <c:pt idx="215">
                  <c:v>61.348399999999998</c:v>
                </c:pt>
                <c:pt idx="216">
                  <c:v>63.122700000000002</c:v>
                </c:pt>
                <c:pt idx="217">
                  <c:v>65.762</c:v>
                </c:pt>
                <c:pt idx="218">
                  <c:v>67.725499999999997</c:v>
                </c:pt>
                <c:pt idx="219">
                  <c:v>69.540714285714273</c:v>
                </c:pt>
                <c:pt idx="220">
                  <c:v>71.474919047619053</c:v>
                </c:pt>
                <c:pt idx="221">
                  <c:v>73.292999999999992</c:v>
                </c:pt>
                <c:pt idx="222">
                  <c:v>75.198636363636368</c:v>
                </c:pt>
                <c:pt idx="223">
                  <c:v>77.569290476190488</c:v>
                </c:pt>
                <c:pt idx="224">
                  <c:v>79.933236842105273</c:v>
                </c:pt>
                <c:pt idx="225">
                  <c:v>82.637900000000002</c:v>
                </c:pt>
                <c:pt idx="226">
                  <c:v>85.970834999999994</c:v>
                </c:pt>
                <c:pt idx="227">
                  <c:v>88.67462222222224</c:v>
                </c:pt>
                <c:pt idx="228">
                  <c:v>91.066368181818177</c:v>
                </c:pt>
                <c:pt idx="229">
                  <c:v>92.863845000000012</c:v>
                </c:pt>
                <c:pt idx="230">
                  <c:v>94.104826315789467</c:v>
                </c:pt>
                <c:pt idx="231">
                  <c:v>95.254290476190448</c:v>
                </c:pt>
                <c:pt idx="232">
                  <c:v>96.237780952380959</c:v>
                </c:pt>
                <c:pt idx="233">
                  <c:v>97.213814285714278</c:v>
                </c:pt>
                <c:pt idx="234">
                  <c:v>98.284999999999997</c:v>
                </c:pt>
                <c:pt idx="235">
                  <c:v>99.249099999999999</c:v>
                </c:pt>
                <c:pt idx="236">
                  <c:v>100.31010000000001</c:v>
                </c:pt>
                <c:pt idx="237">
                  <c:v>101.88849999999999</c:v>
                </c:pt>
                <c:pt idx="238">
                  <c:v>103.9846</c:v>
                </c:pt>
                <c:pt idx="239">
                  <c:v>106.30710000000001</c:v>
                </c:pt>
                <c:pt idx="240">
                  <c:v>109.4585</c:v>
                </c:pt>
                <c:pt idx="241">
                  <c:v>113.33450000000001</c:v>
                </c:pt>
                <c:pt idx="242">
                  <c:v>117.77370000000001</c:v>
                </c:pt>
                <c:pt idx="243">
                  <c:v>122.73569999999999</c:v>
                </c:pt>
                <c:pt idx="244">
                  <c:v>128.44540000000001</c:v>
                </c:pt>
                <c:pt idx="245">
                  <c:v>135.2903</c:v>
                </c:pt>
                <c:pt idx="246">
                  <c:v>143.62520000000001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E8-486A-966C-B2747AAA3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288799"/>
        <c:axId val="1149290879"/>
      </c:lineChart>
      <c:catAx>
        <c:axId val="114928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49290879"/>
        <c:crosses val="autoZero"/>
        <c:auto val="1"/>
        <c:lblAlgn val="ctr"/>
        <c:lblOffset val="100"/>
        <c:noMultiLvlLbl val="0"/>
      </c:catAx>
      <c:valAx>
        <c:axId val="114929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00\ _p_t_a_-;\-* #,##0.000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49288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FUNCIÓN CIENCIA Y TÉCNICA </a:t>
            </a:r>
          </a:p>
        </c:rich>
      </c:tx>
      <c:layout>
        <c:manualLayout>
          <c:xMode val="edge"/>
          <c:yMode val="edge"/>
          <c:x val="0.34786686160383073"/>
          <c:y val="1.4217157398315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9441611111111112"/>
          <c:y val="0.13577286324786325"/>
          <c:w val="0.76280958333333337"/>
          <c:h val="0.76103098290598303"/>
        </c:manualLayout>
      </c:layout>
      <c:scatterChart>
        <c:scatterStyle val="lineMarker"/>
        <c:varyColors val="0"/>
        <c:ser>
          <c:idx val="1"/>
          <c:order val="0"/>
          <c:tx>
            <c:v>CYT presupuesto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historica'!$A$4:$A$18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 formatCode="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  <c:pt idx="14" formatCode="0">
                  <c:v>2023</c:v>
                </c:pt>
              </c:numCache>
            </c:numRef>
          </c:xVal>
          <c:yVal>
            <c:numRef>
              <c:f>'Evoucion historica'!$I$25:$I$39</c:f>
              <c:numCache>
                <c:formatCode>0.00%</c:formatCode>
                <c:ptCount val="15"/>
                <c:pt idx="0">
                  <c:v>1.6499144365912075E-2</c:v>
                </c:pt>
                <c:pt idx="1">
                  <c:v>1.5145320545631004E-2</c:v>
                </c:pt>
                <c:pt idx="2">
                  <c:v>1.3305301896557023E-2</c:v>
                </c:pt>
                <c:pt idx="3">
                  <c:v>1.3825851822361419E-2</c:v>
                </c:pt>
                <c:pt idx="4">
                  <c:v>1.3133228695297918E-2</c:v>
                </c:pt>
                <c:pt idx="5">
                  <c:v>1.1439070514809661E-2</c:v>
                </c:pt>
                <c:pt idx="6">
                  <c:v>1.2360749071035754E-2</c:v>
                </c:pt>
                <c:pt idx="7">
                  <c:v>1.0819107935577015E-2</c:v>
                </c:pt>
                <c:pt idx="8">
                  <c:v>1.204786993837066E-2</c:v>
                </c:pt>
                <c:pt idx="9">
                  <c:v>1.0502503843022152E-2</c:v>
                </c:pt>
                <c:pt idx="10">
                  <c:v>9.3866921862745221E-3</c:v>
                </c:pt>
                <c:pt idx="11">
                  <c:v>8.6229545860122443E-3</c:v>
                </c:pt>
                <c:pt idx="12">
                  <c:v>8.6606240862225174E-3</c:v>
                </c:pt>
                <c:pt idx="13">
                  <c:v>1.153897461058081E-2</c:v>
                </c:pt>
                <c:pt idx="14">
                  <c:v>1.7300576789110365E-2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56-4349-8065-5AEBC03A1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48616"/>
        <c:axId val="198866688"/>
      </c:scatterChart>
      <c:valAx>
        <c:axId val="199148616"/>
        <c:scaling>
          <c:orientation val="minMax"/>
          <c:max val="2024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8866688"/>
        <c:crosses val="autoZero"/>
        <c:crossBetween val="midCat"/>
        <c:majorUnit val="2"/>
      </c:valAx>
      <c:valAx>
        <c:axId val="198866688"/>
        <c:scaling>
          <c:orientation val="minMax"/>
          <c:max val="2.0000000000000004E-2"/>
          <c:min val="6.0000000000000019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del presupuesto nacional</a:t>
                </a:r>
              </a:p>
            </c:rich>
          </c:tx>
          <c:layout>
            <c:manualLayout>
              <c:xMode val="edge"/>
              <c:yMode val="edge"/>
              <c:x val="2.9303009259259261E-2"/>
              <c:y val="0.237809027777777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48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CNEA</a:t>
            </a:r>
          </a:p>
        </c:rich>
      </c:tx>
      <c:layout>
        <c:manualLayout>
          <c:xMode val="edge"/>
          <c:yMode val="edge"/>
          <c:x val="0.46846194444444444"/>
          <c:y val="4.3775370370370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7776777777777777"/>
          <c:y val="0.13547268712872557"/>
          <c:w val="0.77707958333333338"/>
          <c:h val="0.76025129629629618"/>
        </c:manualLayout>
      </c:layout>
      <c:scatterChart>
        <c:scatterStyle val="lineMarker"/>
        <c:varyColors val="0"/>
        <c:ser>
          <c:idx val="0"/>
          <c:order val="0"/>
          <c:tx>
            <c:v>CNEA USD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historica'!$A$112:$A$126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historica'!$H$112:$H$126</c:f>
              <c:numCache>
                <c:formatCode>0.0</c:formatCode>
                <c:ptCount val="15"/>
                <c:pt idx="0">
                  <c:v>196.55844652409996</c:v>
                </c:pt>
                <c:pt idx="1">
                  <c:v>250.80092450363117</c:v>
                </c:pt>
                <c:pt idx="2">
                  <c:v>263.30702512706222</c:v>
                </c:pt>
                <c:pt idx="3">
                  <c:v>296.56678470889824</c:v>
                </c:pt>
                <c:pt idx="4">
                  <c:v>355.25809010679393</c:v>
                </c:pt>
                <c:pt idx="5">
                  <c:v>297.78999824530172</c:v>
                </c:pt>
                <c:pt idx="6">
                  <c:v>407.25777232597562</c:v>
                </c:pt>
                <c:pt idx="7">
                  <c:v>325.32875553670488</c:v>
                </c:pt>
                <c:pt idx="8">
                  <c:v>356.91175822267934</c:v>
                </c:pt>
                <c:pt idx="9">
                  <c:v>130.15033272692133</c:v>
                </c:pt>
                <c:pt idx="10">
                  <c:v>158.80914503526054</c:v>
                </c:pt>
                <c:pt idx="11">
                  <c:v>155.94209493442818</c:v>
                </c:pt>
                <c:pt idx="12">
                  <c:v>213.00308420180465</c:v>
                </c:pt>
                <c:pt idx="13">
                  <c:v>315.07018910962995</c:v>
                </c:pt>
                <c:pt idx="14">
                  <c:v>307.58977151099555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D0-448D-A695-B933B03FC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67472"/>
        <c:axId val="198867864"/>
      </c:scatterChart>
      <c:valAx>
        <c:axId val="198867472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8867864"/>
        <c:crosses val="autoZero"/>
        <c:crossBetween val="midCat"/>
        <c:majorUnit val="2"/>
        <c:minorUnit val="1"/>
      </c:valAx>
      <c:valAx>
        <c:axId val="198867864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1859027777777777E-2"/>
              <c:y val="0.131722569444444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8867472"/>
        <c:crossesAt val="200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INTA</a:t>
            </a:r>
          </a:p>
        </c:rich>
      </c:tx>
      <c:layout>
        <c:manualLayout>
          <c:xMode val="edge"/>
          <c:yMode val="edge"/>
          <c:x val="0.4759987887756737"/>
          <c:y val="4.6129955128080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836473611111111"/>
          <c:y val="0.13547268712872557"/>
          <c:w val="0.77357833333333337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INTA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historica'!$A$150:$A$164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historica'!$H$150:$H$164</c:f>
              <c:numCache>
                <c:formatCode>0.0</c:formatCode>
                <c:ptCount val="15"/>
                <c:pt idx="0">
                  <c:v>330.09762820942547</c:v>
                </c:pt>
                <c:pt idx="1">
                  <c:v>340.09362296469618</c:v>
                </c:pt>
                <c:pt idx="2">
                  <c:v>392.33618244037342</c:v>
                </c:pt>
                <c:pt idx="3">
                  <c:v>461.81867731569355</c:v>
                </c:pt>
                <c:pt idx="4">
                  <c:v>471.30260310427104</c:v>
                </c:pt>
                <c:pt idx="5">
                  <c:v>391.68733431347027</c:v>
                </c:pt>
                <c:pt idx="6">
                  <c:v>447.08906789567072</c:v>
                </c:pt>
                <c:pt idx="7">
                  <c:v>364.76867230640744</c:v>
                </c:pt>
                <c:pt idx="8">
                  <c:v>373.76367114379889</c:v>
                </c:pt>
                <c:pt idx="9">
                  <c:v>262.3358943895808</c:v>
                </c:pt>
                <c:pt idx="10">
                  <c:v>180.62582018570549</c:v>
                </c:pt>
                <c:pt idx="11">
                  <c:v>165.40732155037043</c:v>
                </c:pt>
                <c:pt idx="12">
                  <c:v>130.00117119928257</c:v>
                </c:pt>
                <c:pt idx="13">
                  <c:v>191.92436236383568</c:v>
                </c:pt>
                <c:pt idx="14">
                  <c:v>216.06811366280448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A3-4BC1-9FA1-118DBBC5A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66296"/>
        <c:axId val="198865904"/>
      </c:scatterChart>
      <c:valAx>
        <c:axId val="198866296"/>
        <c:scaling>
          <c:orientation val="minMax"/>
          <c:max val="2024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8865904"/>
        <c:crosses val="autoZero"/>
        <c:crossBetween val="midCat"/>
        <c:majorUnit val="2"/>
        <c:minorUnit val="1"/>
      </c:valAx>
      <c:valAx>
        <c:axId val="198865904"/>
        <c:scaling>
          <c:orientation val="minMax"/>
          <c:max val="6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9659953703703707E-2"/>
              <c:y val="0.115501388888888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8866296"/>
        <c:crossesAt val="200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INTI</a:t>
            </a:r>
          </a:p>
        </c:rich>
      </c:tx>
      <c:layout>
        <c:manualLayout>
          <c:xMode val="edge"/>
          <c:yMode val="edge"/>
          <c:x val="0.47654777777777779"/>
          <c:y val="3.7843703703703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8266743827160498"/>
          <c:y val="0.13547268712872557"/>
          <c:w val="0.77453180555555556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INTI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historica'!$A$169:$A$183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historica'!$H$169:$H$183</c:f>
              <c:numCache>
                <c:formatCode>0.0</c:formatCode>
                <c:ptCount val="15"/>
                <c:pt idx="0">
                  <c:v>56.876370380103232</c:v>
                </c:pt>
                <c:pt idx="1">
                  <c:v>66.715304546942093</c:v>
                </c:pt>
                <c:pt idx="2">
                  <c:v>77.711155792974793</c:v>
                </c:pt>
                <c:pt idx="3">
                  <c:v>100.05395800733265</c:v>
                </c:pt>
                <c:pt idx="4">
                  <c:v>103.61759803640963</c:v>
                </c:pt>
                <c:pt idx="5">
                  <c:v>92.808407172051702</c:v>
                </c:pt>
                <c:pt idx="6">
                  <c:v>125.33877717415425</c:v>
                </c:pt>
                <c:pt idx="7">
                  <c:v>109.01270935863187</c:v>
                </c:pt>
                <c:pt idx="8">
                  <c:v>109.71329886312638</c:v>
                </c:pt>
                <c:pt idx="9">
                  <c:v>100.31399113453045</c:v>
                </c:pt>
                <c:pt idx="10">
                  <c:v>53.246731222025815</c:v>
                </c:pt>
                <c:pt idx="11">
                  <c:v>43.081398938758504</c:v>
                </c:pt>
                <c:pt idx="12">
                  <c:v>58.039797386448164</c:v>
                </c:pt>
                <c:pt idx="13">
                  <c:v>76.163219592860031</c:v>
                </c:pt>
                <c:pt idx="14">
                  <c:v>86.770529482147083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29-4EEA-ACFB-2115F1583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65120"/>
        <c:axId val="198864728"/>
      </c:scatterChart>
      <c:valAx>
        <c:axId val="198865120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8864728"/>
        <c:crosses val="autoZero"/>
        <c:crossBetween val="midCat"/>
        <c:majorUnit val="2"/>
        <c:minorUnit val="1"/>
      </c:valAx>
      <c:valAx>
        <c:axId val="198864728"/>
        <c:scaling>
          <c:orientation val="minMax"/>
          <c:max val="18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0122685185185184E-2"/>
              <c:y val="0.11824374999999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8865120"/>
        <c:crossesAt val="200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INIDEP</a:t>
            </a:r>
          </a:p>
        </c:rich>
      </c:tx>
      <c:layout>
        <c:manualLayout>
          <c:xMode val="edge"/>
          <c:yMode val="edge"/>
          <c:x val="0.51228138888888886"/>
          <c:y val="4.42851851851851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8639125000000001"/>
          <c:y val="0.13547268712872557"/>
          <c:w val="0.77083444444444449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INIDEP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historica'!$A$188:$A$202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historica'!$H$188:$H$202</c:f>
              <c:numCache>
                <c:formatCode>0.0</c:formatCode>
                <c:ptCount val="15"/>
                <c:pt idx="0">
                  <c:v>15.772168666621974</c:v>
                </c:pt>
                <c:pt idx="1">
                  <c:v>17.095243369429081</c:v>
                </c:pt>
                <c:pt idx="2">
                  <c:v>17.553725040494736</c:v>
                </c:pt>
                <c:pt idx="3">
                  <c:v>19.985659137011922</c:v>
                </c:pt>
                <c:pt idx="4">
                  <c:v>23.202852679063831</c:v>
                </c:pt>
                <c:pt idx="5">
                  <c:v>20.644041956478301</c:v>
                </c:pt>
                <c:pt idx="6">
                  <c:v>23.741802550073441</c:v>
                </c:pt>
                <c:pt idx="7">
                  <c:v>33.697510144807922</c:v>
                </c:pt>
                <c:pt idx="8">
                  <c:v>34.383826381586708</c:v>
                </c:pt>
                <c:pt idx="9">
                  <c:v>17.273353849586613</c:v>
                </c:pt>
                <c:pt idx="10">
                  <c:v>13.093345888480998</c:v>
                </c:pt>
                <c:pt idx="11">
                  <c:v>12.364939795627237</c:v>
                </c:pt>
                <c:pt idx="12">
                  <c:v>11.781900448017153</c:v>
                </c:pt>
                <c:pt idx="13">
                  <c:v>12.425167971839716</c:v>
                </c:pt>
                <c:pt idx="14">
                  <c:v>13.404611629226769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3A-481A-9A81-BDF88AD34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65392"/>
        <c:axId val="199165784"/>
      </c:scatterChart>
      <c:valAx>
        <c:axId val="199165392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65784"/>
        <c:crosses val="autoZero"/>
        <c:crossBetween val="midCat"/>
        <c:majorUnit val="2"/>
        <c:minorUnit val="1"/>
      </c:valAx>
      <c:valAx>
        <c:axId val="199165784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2.2470370370370373E-2"/>
              <c:y val="0.139443402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65392"/>
        <c:crossesAt val="200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INSITUTO NACIONAL DE VITIVINICULTURA</a:t>
            </a:r>
          </a:p>
        </c:rich>
      </c:tx>
      <c:layout>
        <c:manualLayout>
          <c:xMode val="edge"/>
          <c:yMode val="edge"/>
          <c:x val="0.26774861111111109"/>
          <c:y val="4.5215370370370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8462731481481481"/>
          <c:y val="0.13547268712872557"/>
          <c:w val="0.76784567901234568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INV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historica'!$A$207:$A$221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historica'!$H$207:$H$221</c:f>
              <c:numCache>
                <c:formatCode>0.0</c:formatCode>
                <c:ptCount val="15"/>
                <c:pt idx="0">
                  <c:v>19.1247466058859</c:v>
                </c:pt>
                <c:pt idx="1">
                  <c:v>23.38510059182866</c:v>
                </c:pt>
                <c:pt idx="2">
                  <c:v>39.227198628756838</c:v>
                </c:pt>
                <c:pt idx="3">
                  <c:v>42.933216821095016</c:v>
                </c:pt>
                <c:pt idx="4">
                  <c:v>38.016563744783511</c:v>
                </c:pt>
                <c:pt idx="5">
                  <c:v>31.423221794213926</c:v>
                </c:pt>
                <c:pt idx="6">
                  <c:v>33.479301220794795</c:v>
                </c:pt>
                <c:pt idx="7">
                  <c:v>26.247844329162984</c:v>
                </c:pt>
                <c:pt idx="8">
                  <c:v>26.024975733333864</c:v>
                </c:pt>
                <c:pt idx="9">
                  <c:v>17.269948610790596</c:v>
                </c:pt>
                <c:pt idx="10">
                  <c:v>13.619057584072785</c:v>
                </c:pt>
                <c:pt idx="11">
                  <c:v>11.86287081839278</c:v>
                </c:pt>
                <c:pt idx="12">
                  <c:v>8.0901868128249834</c:v>
                </c:pt>
                <c:pt idx="13">
                  <c:v>10.826936897465668</c:v>
                </c:pt>
                <c:pt idx="14">
                  <c:v>13.404611629226769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07-4B2C-B114-A377CF910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66568"/>
        <c:axId val="199166960"/>
      </c:scatterChart>
      <c:valAx>
        <c:axId val="199166568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66960"/>
        <c:crosses val="autoZero"/>
        <c:crossBetween val="midCat"/>
        <c:majorUnit val="2"/>
        <c:minorUnit val="1"/>
      </c:valAx>
      <c:valAx>
        <c:axId val="199166960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5088194444444442E-2"/>
              <c:y val="0.124295486111111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66568"/>
        <c:crossesAt val="200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INSTITUTO NACIONAL DEL AGUA</a:t>
            </a:r>
          </a:p>
        </c:rich>
      </c:tx>
      <c:layout>
        <c:manualLayout>
          <c:xMode val="edge"/>
          <c:yMode val="edge"/>
          <c:x val="0.29485123620288245"/>
          <c:y val="4.49206254410460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7835569444444441"/>
          <c:y val="0.13547268712872557"/>
          <c:w val="0.77825555555555559"/>
          <c:h val="0.75319572649572664"/>
        </c:manualLayout>
      </c:layout>
      <c:scatterChart>
        <c:scatterStyle val="lineMarker"/>
        <c:varyColors val="0"/>
        <c:ser>
          <c:idx val="0"/>
          <c:order val="0"/>
          <c:tx>
            <c:v>INA</c:v>
          </c:tx>
          <c:spPr>
            <a:ln w="254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'Evoucion historica'!$A$226:$A$240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xVal>
          <c:yVal>
            <c:numRef>
              <c:f>'Evoucion historica'!$H$226:$H$240</c:f>
              <c:numCache>
                <c:formatCode>0.0</c:formatCode>
                <c:ptCount val="15"/>
                <c:pt idx="0">
                  <c:v>12.221191928671983</c:v>
                </c:pt>
                <c:pt idx="1">
                  <c:v>14.350238881474391</c:v>
                </c:pt>
                <c:pt idx="2">
                  <c:v>17.94263407715664</c:v>
                </c:pt>
                <c:pt idx="3">
                  <c:v>22.00239151295283</c:v>
                </c:pt>
                <c:pt idx="4">
                  <c:v>22.280036234832227</c:v>
                </c:pt>
                <c:pt idx="5">
                  <c:v>17.868896681953061</c:v>
                </c:pt>
                <c:pt idx="6">
                  <c:v>19.875797107407916</c:v>
                </c:pt>
                <c:pt idx="7">
                  <c:v>15.022733970590515</c:v>
                </c:pt>
                <c:pt idx="8">
                  <c:v>15.990012281547688</c:v>
                </c:pt>
                <c:pt idx="9">
                  <c:v>11.791734300803924</c:v>
                </c:pt>
                <c:pt idx="10">
                  <c:v>7.2290853075407</c:v>
                </c:pt>
                <c:pt idx="11">
                  <c:v>5.5787670707430159</c:v>
                </c:pt>
                <c:pt idx="12">
                  <c:v>4.1217542857478131</c:v>
                </c:pt>
                <c:pt idx="13">
                  <c:v>5.6192984166778448</c:v>
                </c:pt>
                <c:pt idx="14">
                  <c:v>8.0702482856467253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91-481A-A6EA-2F6BE3F52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67744"/>
        <c:axId val="199168136"/>
      </c:scatterChart>
      <c:valAx>
        <c:axId val="199167744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68136"/>
        <c:crosses val="autoZero"/>
        <c:crossBetween val="midCat"/>
        <c:majorUnit val="2"/>
        <c:minorUnit val="1"/>
      </c:valAx>
      <c:valAx>
        <c:axId val="199168136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Presupuesto anual en mill. USD constantes valor presente</a:t>
                </a:r>
              </a:p>
            </c:rich>
          </c:tx>
          <c:layout>
            <c:manualLayout>
              <c:xMode val="edge"/>
              <c:yMode val="edge"/>
              <c:x val="1.9661805555555554E-2"/>
              <c:y val="0.1198857638888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9167744"/>
        <c:crossesAt val="2008"/>
        <c:crossBetween val="midCat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634806</xdr:colOff>
      <xdr:row>61</xdr:row>
      <xdr:rowOff>172290</xdr:rowOff>
    </xdr:from>
    <xdr:to>
      <xdr:col>14</xdr:col>
      <xdr:colOff>716181</xdr:colOff>
      <xdr:row>72</xdr:row>
      <xdr:rowOff>170977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258736</xdr:colOff>
      <xdr:row>22</xdr:row>
      <xdr:rowOff>17508</xdr:rowOff>
    </xdr:from>
    <xdr:to>
      <xdr:col>15</xdr:col>
      <xdr:colOff>352018</xdr:colOff>
      <xdr:row>32</xdr:row>
      <xdr:rowOff>135258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836037</xdr:colOff>
      <xdr:row>22</xdr:row>
      <xdr:rowOff>10376</xdr:rowOff>
    </xdr:from>
    <xdr:to>
      <xdr:col>19</xdr:col>
      <xdr:colOff>941224</xdr:colOff>
      <xdr:row>32</xdr:row>
      <xdr:rowOff>128126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657982</xdr:colOff>
      <xdr:row>110</xdr:row>
      <xdr:rowOff>222195</xdr:rowOff>
    </xdr:from>
    <xdr:to>
      <xdr:col>14</xdr:col>
      <xdr:colOff>739357</xdr:colOff>
      <xdr:row>121</xdr:row>
      <xdr:rowOff>78007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767408</xdr:colOff>
      <xdr:row>143</xdr:row>
      <xdr:rowOff>174947</xdr:rowOff>
    </xdr:from>
    <xdr:to>
      <xdr:col>14</xdr:col>
      <xdr:colOff>848783</xdr:colOff>
      <xdr:row>153</xdr:row>
      <xdr:rowOff>173635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559467</xdr:colOff>
      <xdr:row>165</xdr:row>
      <xdr:rowOff>33146</xdr:rowOff>
    </xdr:from>
    <xdr:to>
      <xdr:col>14</xdr:col>
      <xdr:colOff>640842</xdr:colOff>
      <xdr:row>175</xdr:row>
      <xdr:rowOff>150896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765836</xdr:colOff>
      <xdr:row>182</xdr:row>
      <xdr:rowOff>145360</xdr:rowOff>
    </xdr:from>
    <xdr:to>
      <xdr:col>14</xdr:col>
      <xdr:colOff>847211</xdr:colOff>
      <xdr:row>192</xdr:row>
      <xdr:rowOff>144047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457321</xdr:colOff>
      <xdr:row>205</xdr:row>
      <xdr:rowOff>272577</xdr:rowOff>
    </xdr:from>
    <xdr:to>
      <xdr:col>14</xdr:col>
      <xdr:colOff>518285</xdr:colOff>
      <xdr:row>216</xdr:row>
      <xdr:rowOff>90970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861916</xdr:colOff>
      <xdr:row>224</xdr:row>
      <xdr:rowOff>309563</xdr:rowOff>
    </xdr:from>
    <xdr:to>
      <xdr:col>14</xdr:col>
      <xdr:colOff>943291</xdr:colOff>
      <xdr:row>235</xdr:row>
      <xdr:rowOff>117751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571673</xdr:colOff>
      <xdr:row>263</xdr:row>
      <xdr:rowOff>178593</xdr:rowOff>
    </xdr:from>
    <xdr:to>
      <xdr:col>14</xdr:col>
      <xdr:colOff>653048</xdr:colOff>
      <xdr:row>274</xdr:row>
      <xdr:rowOff>141562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548559</xdr:colOff>
      <xdr:row>128</xdr:row>
      <xdr:rowOff>65985</xdr:rowOff>
    </xdr:from>
    <xdr:to>
      <xdr:col>14</xdr:col>
      <xdr:colOff>629934</xdr:colOff>
      <xdr:row>136</xdr:row>
      <xdr:rowOff>159923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666750</xdr:colOff>
      <xdr:row>39</xdr:row>
      <xdr:rowOff>166686</xdr:rowOff>
    </xdr:from>
    <xdr:to>
      <xdr:col>22</xdr:col>
      <xdr:colOff>438562</xdr:colOff>
      <xdr:row>50</xdr:row>
      <xdr:rowOff>46311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94E1F8DC-70F8-4AC7-929B-EDBC3BF18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666750</xdr:colOff>
      <xdr:row>73</xdr:row>
      <xdr:rowOff>47625</xdr:rowOff>
    </xdr:from>
    <xdr:to>
      <xdr:col>14</xdr:col>
      <xdr:colOff>748125</xdr:colOff>
      <xdr:row>88</xdr:row>
      <xdr:rowOff>70125</xdr:rowOff>
    </xdr:to>
    <xdr:graphicFrame macro="">
      <xdr:nvGraphicFramePr>
        <xdr:cNvPr id="4" name="Chart 18">
          <a:extLst>
            <a:ext uri="{FF2B5EF4-FFF2-40B4-BE49-F238E27FC236}">
              <a16:creationId xmlns:a16="http://schemas.microsoft.com/office/drawing/2014/main" id="{ABB67494-AF19-483B-84D4-CE4206B38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107156</xdr:colOff>
      <xdr:row>110</xdr:row>
      <xdr:rowOff>261937</xdr:rowOff>
    </xdr:from>
    <xdr:to>
      <xdr:col>19</xdr:col>
      <xdr:colOff>212343</xdr:colOff>
      <xdr:row>121</xdr:row>
      <xdr:rowOff>117749</xdr:rowOff>
    </xdr:to>
    <xdr:graphicFrame macro="">
      <xdr:nvGraphicFramePr>
        <xdr:cNvPr id="5" name="Chart 11">
          <a:extLst>
            <a:ext uri="{FF2B5EF4-FFF2-40B4-BE49-F238E27FC236}">
              <a16:creationId xmlns:a16="http://schemas.microsoft.com/office/drawing/2014/main" id="{E6AA335F-F015-4FBB-AC39-B578EB026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916781</xdr:colOff>
      <xdr:row>62</xdr:row>
      <xdr:rowOff>11908</xdr:rowOff>
    </xdr:from>
    <xdr:to>
      <xdr:col>19</xdr:col>
      <xdr:colOff>9937</xdr:colOff>
      <xdr:row>73</xdr:row>
      <xdr:rowOff>10595</xdr:rowOff>
    </xdr:to>
    <xdr:graphicFrame macro="">
      <xdr:nvGraphicFramePr>
        <xdr:cNvPr id="6" name="Chart 18">
          <a:extLst>
            <a:ext uri="{FF2B5EF4-FFF2-40B4-BE49-F238E27FC236}">
              <a16:creationId xmlns:a16="http://schemas.microsoft.com/office/drawing/2014/main" id="{0C3ED157-DCE6-4479-863C-28E69DBB7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142875</xdr:colOff>
      <xdr:row>40</xdr:row>
      <xdr:rowOff>11904</xdr:rowOff>
    </xdr:from>
    <xdr:to>
      <xdr:col>18</xdr:col>
      <xdr:colOff>498094</xdr:colOff>
      <xdr:row>50</xdr:row>
      <xdr:rowOff>82029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6D8A403D-1F0F-4DE1-95C1-F61CC15EC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821532</xdr:colOff>
      <xdr:row>128</xdr:row>
      <xdr:rowOff>59531</xdr:rowOff>
    </xdr:from>
    <xdr:to>
      <xdr:col>18</xdr:col>
      <xdr:colOff>1176751</xdr:colOff>
      <xdr:row>136</xdr:row>
      <xdr:rowOff>153469</xdr:rowOff>
    </xdr:to>
    <xdr:graphicFrame macro="">
      <xdr:nvGraphicFramePr>
        <xdr:cNvPr id="14" name="Chart 17">
          <a:extLst>
            <a:ext uri="{FF2B5EF4-FFF2-40B4-BE49-F238E27FC236}">
              <a16:creationId xmlns:a16="http://schemas.microsoft.com/office/drawing/2014/main" id="{81FF317C-A93B-4CAC-8DE0-3413D90E2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285751</xdr:colOff>
      <xdr:row>143</xdr:row>
      <xdr:rowOff>130968</xdr:rowOff>
    </xdr:from>
    <xdr:to>
      <xdr:col>19</xdr:col>
      <xdr:colOff>390938</xdr:colOff>
      <xdr:row>153</xdr:row>
      <xdr:rowOff>129656</xdr:rowOff>
    </xdr:to>
    <xdr:graphicFrame macro="">
      <xdr:nvGraphicFramePr>
        <xdr:cNvPr id="27" name="Chart 14">
          <a:extLst>
            <a:ext uri="{FF2B5EF4-FFF2-40B4-BE49-F238E27FC236}">
              <a16:creationId xmlns:a16="http://schemas.microsoft.com/office/drawing/2014/main" id="{AC358B8C-65A5-41A6-915D-2ED6AC768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952500</xdr:colOff>
      <xdr:row>164</xdr:row>
      <xdr:rowOff>178593</xdr:rowOff>
    </xdr:from>
    <xdr:to>
      <xdr:col>19</xdr:col>
      <xdr:colOff>45656</xdr:colOff>
      <xdr:row>175</xdr:row>
      <xdr:rowOff>105843</xdr:rowOff>
    </xdr:to>
    <xdr:graphicFrame macro="">
      <xdr:nvGraphicFramePr>
        <xdr:cNvPr id="29" name="Chart 21">
          <a:extLst>
            <a:ext uri="{FF2B5EF4-FFF2-40B4-BE49-F238E27FC236}">
              <a16:creationId xmlns:a16="http://schemas.microsoft.com/office/drawing/2014/main" id="{16E36739-C299-4E5C-89A2-8F1C56EE8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15</xdr:col>
      <xdr:colOff>71437</xdr:colOff>
      <xdr:row>182</xdr:row>
      <xdr:rowOff>178594</xdr:rowOff>
    </xdr:from>
    <xdr:to>
      <xdr:col>19</xdr:col>
      <xdr:colOff>176624</xdr:colOff>
      <xdr:row>192</xdr:row>
      <xdr:rowOff>177281</xdr:rowOff>
    </xdr:to>
    <xdr:graphicFrame macro="">
      <xdr:nvGraphicFramePr>
        <xdr:cNvPr id="30" name="Chart 12">
          <a:extLst>
            <a:ext uri="{FF2B5EF4-FFF2-40B4-BE49-F238E27FC236}">
              <a16:creationId xmlns:a16="http://schemas.microsoft.com/office/drawing/2014/main" id="{14420ADE-F4AF-412E-905E-16596D755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15</xdr:col>
      <xdr:colOff>226219</xdr:colOff>
      <xdr:row>224</xdr:row>
      <xdr:rowOff>285750</xdr:rowOff>
    </xdr:from>
    <xdr:to>
      <xdr:col>19</xdr:col>
      <xdr:colOff>331406</xdr:colOff>
      <xdr:row>235</xdr:row>
      <xdr:rowOff>93938</xdr:rowOff>
    </xdr:to>
    <xdr:graphicFrame macro="">
      <xdr:nvGraphicFramePr>
        <xdr:cNvPr id="31" name="Chart 22">
          <a:extLst>
            <a:ext uri="{FF2B5EF4-FFF2-40B4-BE49-F238E27FC236}">
              <a16:creationId xmlns:a16="http://schemas.microsoft.com/office/drawing/2014/main" id="{01DEC4E5-4AF9-4A1A-B46B-8CC6D7348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14</xdr:col>
      <xdr:colOff>911678</xdr:colOff>
      <xdr:row>205</xdr:row>
      <xdr:rowOff>326571</xdr:rowOff>
    </xdr:from>
    <xdr:to>
      <xdr:col>19</xdr:col>
      <xdr:colOff>20143</xdr:colOff>
      <xdr:row>216</xdr:row>
      <xdr:rowOff>144964</xdr:rowOff>
    </xdr:to>
    <xdr:graphicFrame macro="">
      <xdr:nvGraphicFramePr>
        <xdr:cNvPr id="32" name="Chart 20">
          <a:extLst>
            <a:ext uri="{FF2B5EF4-FFF2-40B4-BE49-F238E27FC236}">
              <a16:creationId xmlns:a16="http://schemas.microsoft.com/office/drawing/2014/main" id="{A4756686-BA01-42AA-8748-CDE75CF03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10</xdr:col>
      <xdr:colOff>642939</xdr:colOff>
      <xdr:row>244</xdr:row>
      <xdr:rowOff>35718</xdr:rowOff>
    </xdr:from>
    <xdr:to>
      <xdr:col>14</xdr:col>
      <xdr:colOff>724314</xdr:colOff>
      <xdr:row>255</xdr:row>
      <xdr:rowOff>58218</xdr:rowOff>
    </xdr:to>
    <xdr:graphicFrame macro="">
      <xdr:nvGraphicFramePr>
        <xdr:cNvPr id="33" name="Chart 22">
          <a:extLst>
            <a:ext uri="{FF2B5EF4-FFF2-40B4-BE49-F238E27FC236}">
              <a16:creationId xmlns:a16="http://schemas.microsoft.com/office/drawing/2014/main" id="{9677812A-F854-4D98-A7DF-54E5D55FF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</xdr:col>
      <xdr:colOff>321469</xdr:colOff>
      <xdr:row>244</xdr:row>
      <xdr:rowOff>11906</xdr:rowOff>
    </xdr:from>
    <xdr:to>
      <xdr:col>19</xdr:col>
      <xdr:colOff>426656</xdr:colOff>
      <xdr:row>255</xdr:row>
      <xdr:rowOff>34406</xdr:rowOff>
    </xdr:to>
    <xdr:graphicFrame macro="">
      <xdr:nvGraphicFramePr>
        <xdr:cNvPr id="34" name="Chart 22">
          <a:extLst>
            <a:ext uri="{FF2B5EF4-FFF2-40B4-BE49-F238E27FC236}">
              <a16:creationId xmlns:a16="http://schemas.microsoft.com/office/drawing/2014/main" id="{F84E5686-8D5C-4633-A3EE-2FDD3B312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95250</xdr:colOff>
      <xdr:row>263</xdr:row>
      <xdr:rowOff>142875</xdr:rowOff>
    </xdr:from>
    <xdr:to>
      <xdr:col>19</xdr:col>
      <xdr:colOff>200437</xdr:colOff>
      <xdr:row>274</xdr:row>
      <xdr:rowOff>105844</xdr:rowOff>
    </xdr:to>
    <xdr:graphicFrame macro="">
      <xdr:nvGraphicFramePr>
        <xdr:cNvPr id="35" name="Chart 23">
          <a:extLst>
            <a:ext uri="{FF2B5EF4-FFF2-40B4-BE49-F238E27FC236}">
              <a16:creationId xmlns:a16="http://schemas.microsoft.com/office/drawing/2014/main" id="{26994374-9ED9-4DFF-83EF-62F89C0DB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10</xdr:col>
      <xdr:colOff>738188</xdr:colOff>
      <xdr:row>283</xdr:row>
      <xdr:rowOff>381000</xdr:rowOff>
    </xdr:from>
    <xdr:to>
      <xdr:col>14</xdr:col>
      <xdr:colOff>819563</xdr:colOff>
      <xdr:row>296</xdr:row>
      <xdr:rowOff>22500</xdr:rowOff>
    </xdr:to>
    <xdr:graphicFrame macro="">
      <xdr:nvGraphicFramePr>
        <xdr:cNvPr id="36" name="Chart 23">
          <a:extLst>
            <a:ext uri="{FF2B5EF4-FFF2-40B4-BE49-F238E27FC236}">
              <a16:creationId xmlns:a16="http://schemas.microsoft.com/office/drawing/2014/main" id="{6C498B6E-0C70-44B4-AF08-A7A3D404B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964406</xdr:colOff>
      <xdr:row>283</xdr:row>
      <xdr:rowOff>392907</xdr:rowOff>
    </xdr:from>
    <xdr:to>
      <xdr:col>19</xdr:col>
      <xdr:colOff>57562</xdr:colOff>
      <xdr:row>296</xdr:row>
      <xdr:rowOff>34407</xdr:rowOff>
    </xdr:to>
    <xdr:graphicFrame macro="">
      <xdr:nvGraphicFramePr>
        <xdr:cNvPr id="37" name="Chart 23">
          <a:extLst>
            <a:ext uri="{FF2B5EF4-FFF2-40B4-BE49-F238E27FC236}">
              <a16:creationId xmlns:a16="http://schemas.microsoft.com/office/drawing/2014/main" id="{226D1494-145C-49BB-A127-3D7F8CD04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14</xdr:col>
      <xdr:colOff>892968</xdr:colOff>
      <xdr:row>73</xdr:row>
      <xdr:rowOff>35719</xdr:rowOff>
    </xdr:from>
    <xdr:to>
      <xdr:col>18</xdr:col>
      <xdr:colOff>1248187</xdr:colOff>
      <xdr:row>88</xdr:row>
      <xdr:rowOff>58219</xdr:rowOff>
    </xdr:to>
    <xdr:graphicFrame macro="">
      <xdr:nvGraphicFramePr>
        <xdr:cNvPr id="2" name="Chart 18">
          <a:extLst>
            <a:ext uri="{FF2B5EF4-FFF2-40B4-BE49-F238E27FC236}">
              <a16:creationId xmlns:a16="http://schemas.microsoft.com/office/drawing/2014/main" id="{D8CE1571-84C2-419C-8037-8F45B4CAD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511969</xdr:colOff>
      <xdr:row>217</xdr:row>
      <xdr:rowOff>33338</xdr:rowOff>
    </xdr:from>
    <xdr:to>
      <xdr:col>8</xdr:col>
      <xdr:colOff>583407</xdr:colOff>
      <xdr:row>237</xdr:row>
      <xdr:rowOff>166688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A2505788-9270-C8AB-CEC8-6A9790EB6B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</xdr:colOff>
      <xdr:row>148</xdr:row>
      <xdr:rowOff>6350</xdr:rowOff>
    </xdr:from>
    <xdr:ext cx="3314700" cy="2743200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5152350"/>
          <a:ext cx="3314700" cy="2743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299"/>
  <sheetViews>
    <sheetView tabSelected="1" topLeftCell="A259" zoomScale="80" zoomScaleNormal="80" workbookViewId="0">
      <selection activeCell="T37" sqref="T37"/>
    </sheetView>
  </sheetViews>
  <sheetFormatPr baseColWidth="10" defaultColWidth="8.85546875" defaultRowHeight="15" x14ac:dyDescent="0.25"/>
  <cols>
    <col min="1" max="1" width="9.140625" style="6"/>
    <col min="2" max="2" width="16.42578125" customWidth="1"/>
    <col min="3" max="3" width="16.28515625" customWidth="1"/>
    <col min="4" max="4" width="14.7109375" customWidth="1"/>
    <col min="5" max="5" width="16.85546875" customWidth="1"/>
    <col min="6" max="6" width="13.5703125" customWidth="1"/>
    <col min="7" max="8" width="16.7109375" customWidth="1"/>
    <col min="9" max="9" width="15.28515625" customWidth="1"/>
    <col min="10" max="10" width="13.5703125" customWidth="1"/>
    <col min="11" max="11" width="15.42578125" customWidth="1"/>
    <col min="12" max="12" width="15.85546875" customWidth="1"/>
    <col min="13" max="13" width="16.140625" customWidth="1"/>
    <col min="14" max="14" width="16.28515625" customWidth="1"/>
    <col min="15" max="15" width="15.140625" customWidth="1"/>
    <col min="16" max="16" width="15.5703125" customWidth="1"/>
    <col min="17" max="17" width="14.5703125" customWidth="1"/>
    <col min="18" max="18" width="14.140625" customWidth="1"/>
    <col min="19" max="19" width="19" customWidth="1"/>
    <col min="20" max="20" width="18.7109375" customWidth="1"/>
    <col min="21" max="21" width="17.28515625" customWidth="1"/>
    <col min="22" max="22" width="13.28515625" customWidth="1"/>
    <col min="23" max="23" width="12.85546875" customWidth="1"/>
    <col min="24" max="24" width="15.42578125" customWidth="1"/>
    <col min="25" max="25" width="18.140625" customWidth="1"/>
    <col min="26" max="26" width="19.7109375" customWidth="1"/>
    <col min="27" max="27" width="20" customWidth="1"/>
    <col min="28" max="28" width="21.85546875" customWidth="1"/>
    <col min="29" max="29" width="18.7109375" customWidth="1"/>
    <col min="30" max="30" width="18.42578125" customWidth="1"/>
    <col min="31" max="31" width="14.5703125" customWidth="1"/>
    <col min="32" max="32" width="14.85546875" customWidth="1"/>
    <col min="34" max="35" width="12.42578125" customWidth="1"/>
  </cols>
  <sheetData>
    <row r="2" spans="1:29" ht="45" x14ac:dyDescent="0.25">
      <c r="D2" s="217" t="s">
        <v>340</v>
      </c>
      <c r="F2" s="19" t="s">
        <v>266</v>
      </c>
    </row>
    <row r="3" spans="1:29" ht="75" x14ac:dyDescent="0.25">
      <c r="B3" s="226" t="s">
        <v>344</v>
      </c>
      <c r="C3" s="226" t="s">
        <v>320</v>
      </c>
      <c r="D3" s="226" t="s">
        <v>378</v>
      </c>
      <c r="E3" s="226" t="s">
        <v>345</v>
      </c>
      <c r="F3" s="226" t="s">
        <v>265</v>
      </c>
      <c r="G3" s="226" t="s">
        <v>380</v>
      </c>
      <c r="H3" s="226" t="s">
        <v>379</v>
      </c>
      <c r="J3" s="209"/>
      <c r="K3" s="209"/>
      <c r="L3" s="226" t="s">
        <v>268</v>
      </c>
      <c r="M3" s="226" t="s">
        <v>381</v>
      </c>
      <c r="O3" s="226" t="s">
        <v>269</v>
      </c>
      <c r="P3" s="226" t="s">
        <v>383</v>
      </c>
      <c r="Q3" s="226" t="s">
        <v>382</v>
      </c>
    </row>
    <row r="4" spans="1:29" x14ac:dyDescent="0.25">
      <c r="A4" s="7">
        <v>2009</v>
      </c>
      <c r="B4" s="36">
        <f>AVERAGE(Referencias!B90:B101)</f>
        <v>3.72925</v>
      </c>
      <c r="C4" s="6"/>
      <c r="D4" s="218">
        <v>1</v>
      </c>
      <c r="E4" s="218">
        <f>D4/$D$17</f>
        <v>0.7246376811594204</v>
      </c>
      <c r="F4" s="218">
        <f>'2009'!C150</f>
        <v>264410.25105600001</v>
      </c>
      <c r="G4" s="218">
        <f>F4/B4/E4</f>
        <v>97844.377946579058</v>
      </c>
      <c r="H4" s="218"/>
      <c r="K4" s="7">
        <v>2009</v>
      </c>
      <c r="L4">
        <v>334637.26</v>
      </c>
      <c r="M4" s="10">
        <f>L4/E4</f>
        <v>461799.41879999993</v>
      </c>
      <c r="O4" s="144">
        <v>5.7999999999999996E-3</v>
      </c>
      <c r="P4" s="142">
        <f t="shared" ref="P4:P14" si="0">L4*O4/100</f>
        <v>19.408961079999997</v>
      </c>
      <c r="Q4" s="10">
        <f>P4/E4</f>
        <v>26.784366290399994</v>
      </c>
    </row>
    <row r="5" spans="1:29" x14ac:dyDescent="0.25">
      <c r="A5" s="7">
        <v>2010</v>
      </c>
      <c r="B5" s="36">
        <f>AVERAGE(Referencias!B102:B113)</f>
        <v>3.9124333333333339</v>
      </c>
      <c r="C5" s="36">
        <f>(B5-B4)/B4*100</f>
        <v>4.9120690040446187</v>
      </c>
      <c r="D5" s="218">
        <v>1.02</v>
      </c>
      <c r="E5" s="218">
        <f t="shared" ref="E5:E17" si="1">D5/$D$17</f>
        <v>0.73913043478260876</v>
      </c>
      <c r="F5" s="218">
        <f>'2010'!C150</f>
        <v>341743.60142500099</v>
      </c>
      <c r="G5" s="218">
        <f t="shared" ref="G5:G18" si="2">F5/B5/E5</f>
        <v>118176.83542975894</v>
      </c>
      <c r="H5" s="219">
        <f>(G5-G4)/G4</f>
        <v>0.20780404464609065</v>
      </c>
      <c r="K5" s="7">
        <v>2010</v>
      </c>
      <c r="L5">
        <v>424731.86</v>
      </c>
      <c r="M5" s="10">
        <f t="shared" ref="M5:M14" si="3">L5/E5</f>
        <v>574637.22235294105</v>
      </c>
      <c r="O5" s="144">
        <v>5.5999999999999999E-3</v>
      </c>
      <c r="P5" s="142">
        <f t="shared" si="0"/>
        <v>23.78498416</v>
      </c>
      <c r="Q5" s="10">
        <f t="shared" ref="Q5:Q14" si="4">P5/E5</f>
        <v>32.1796844517647</v>
      </c>
    </row>
    <row r="6" spans="1:29" x14ac:dyDescent="0.25">
      <c r="A6" s="7">
        <v>2011</v>
      </c>
      <c r="B6" s="36">
        <f>AVERAGE(Referencias!B114:B125)</f>
        <v>4.1297250000000005</v>
      </c>
      <c r="C6" s="36">
        <f t="shared" ref="C6:C17" si="5">(B6-B5)/B5*100</f>
        <v>5.5538752524004664</v>
      </c>
      <c r="D6" s="218">
        <v>1.05</v>
      </c>
      <c r="E6" s="218">
        <f t="shared" si="1"/>
        <v>0.76086956521739135</v>
      </c>
      <c r="F6" s="218">
        <f>'2011'!C150</f>
        <v>468991.378437999</v>
      </c>
      <c r="G6" s="218">
        <f t="shared" si="2"/>
        <v>149256.58943494473</v>
      </c>
      <c r="H6" s="219">
        <f t="shared" ref="H6:H17" si="6">(G6-G5)/G5</f>
        <v>0.26299362216090771</v>
      </c>
      <c r="K6" s="7">
        <v>2011</v>
      </c>
      <c r="L6">
        <v>527647.06999999995</v>
      </c>
      <c r="M6" s="10">
        <f t="shared" si="3"/>
        <v>693479.00628571422</v>
      </c>
      <c r="O6" s="144">
        <v>5.7000000000000002E-3</v>
      </c>
      <c r="P6" s="142">
        <f t="shared" si="0"/>
        <v>30.07588299</v>
      </c>
      <c r="Q6" s="10">
        <f t="shared" si="4"/>
        <v>39.528303358285712</v>
      </c>
    </row>
    <row r="7" spans="1:29" x14ac:dyDescent="0.25">
      <c r="A7" s="7">
        <v>2012</v>
      </c>
      <c r="B7" s="36">
        <f>AVERAGE(Referencias!B126:B137)</f>
        <v>4.5507499999999999</v>
      </c>
      <c r="C7" s="36">
        <f t="shared" si="5"/>
        <v>10.194988770438691</v>
      </c>
      <c r="D7" s="218">
        <v>1.07</v>
      </c>
      <c r="E7" s="218">
        <f t="shared" si="1"/>
        <v>0.77536231884057982</v>
      </c>
      <c r="F7" s="218">
        <f>'2012'!C150</f>
        <v>588586.68402899895</v>
      </c>
      <c r="G7" s="218">
        <f t="shared" si="2"/>
        <v>166810.26162577051</v>
      </c>
      <c r="H7" s="219">
        <f t="shared" si="6"/>
        <v>0.11760735159017387</v>
      </c>
      <c r="K7" s="7">
        <v>2012</v>
      </c>
      <c r="L7">
        <v>579659.37</v>
      </c>
      <c r="M7" s="10">
        <f t="shared" si="3"/>
        <v>747598.06598130835</v>
      </c>
      <c r="O7" s="144">
        <v>6.3E-3</v>
      </c>
      <c r="P7" s="142">
        <f t="shared" si="0"/>
        <v>36.518540309999999</v>
      </c>
      <c r="Q7" s="10">
        <f t="shared" si="4"/>
        <v>47.098678156822423</v>
      </c>
    </row>
    <row r="8" spans="1:29" x14ac:dyDescent="0.25">
      <c r="A8" s="7">
        <v>2013</v>
      </c>
      <c r="B8" s="36">
        <f>AVERAGE(Referencias!B138:B149)</f>
        <v>5.4758333333333331</v>
      </c>
      <c r="C8" s="36">
        <f t="shared" si="5"/>
        <v>20.328151037374791</v>
      </c>
      <c r="D8" s="218">
        <v>1.0900000000000001</v>
      </c>
      <c r="E8" s="218">
        <f t="shared" si="1"/>
        <v>0.78985507246376818</v>
      </c>
      <c r="F8" s="218">
        <f>'2013'!C150</f>
        <v>780149.78469600005</v>
      </c>
      <c r="G8" s="218">
        <f t="shared" si="2"/>
        <v>180376.66804747802</v>
      </c>
      <c r="H8" s="219">
        <f t="shared" si="6"/>
        <v>8.1328368467780354E-2</v>
      </c>
      <c r="K8" s="7">
        <v>2013</v>
      </c>
      <c r="L8">
        <v>611473.85</v>
      </c>
      <c r="M8" s="10">
        <f t="shared" si="3"/>
        <v>774159.55321100913</v>
      </c>
      <c r="O8" s="144">
        <v>6.1999999999999998E-3</v>
      </c>
      <c r="P8" s="142">
        <f t="shared" si="0"/>
        <v>37.911378699999993</v>
      </c>
      <c r="Q8" s="10">
        <f t="shared" si="4"/>
        <v>47.997892299082558</v>
      </c>
      <c r="V8" s="143"/>
      <c r="W8" s="143"/>
      <c r="X8" s="143"/>
      <c r="Y8" s="143"/>
      <c r="Z8" s="143"/>
      <c r="AA8" s="143"/>
      <c r="AB8" s="143"/>
      <c r="AC8" s="143"/>
    </row>
    <row r="9" spans="1:29" x14ac:dyDescent="0.25">
      <c r="A9" s="7">
        <v>2014</v>
      </c>
      <c r="B9" s="36">
        <f>AVERAGE(Referencias!B150:B161)</f>
        <v>8.124508333333333</v>
      </c>
      <c r="C9" s="36">
        <f t="shared" si="5"/>
        <v>48.370263278039872</v>
      </c>
      <c r="D9" s="218">
        <v>1.1000000000000001</v>
      </c>
      <c r="E9" s="218">
        <f t="shared" si="1"/>
        <v>0.79710144927536242</v>
      </c>
      <c r="F9" s="218">
        <f>'2014'!C150</f>
        <v>1164759.4322240001</v>
      </c>
      <c r="G9" s="218">
        <f t="shared" si="2"/>
        <v>179856.25608141173</v>
      </c>
      <c r="H9" s="219">
        <f t="shared" si="6"/>
        <v>-2.8851401442303109E-3</v>
      </c>
      <c r="K9" s="7">
        <v>2014</v>
      </c>
      <c r="L9">
        <v>567048.46</v>
      </c>
      <c r="M9" s="10">
        <f t="shared" si="3"/>
        <v>711388.06799999985</v>
      </c>
      <c r="O9" s="144">
        <v>5.8999999999999999E-3</v>
      </c>
      <c r="P9" s="142">
        <f t="shared" si="0"/>
        <v>33.455859140000001</v>
      </c>
      <c r="Q9" s="10">
        <f t="shared" si="4"/>
        <v>41.971896011999995</v>
      </c>
    </row>
    <row r="10" spans="1:29" x14ac:dyDescent="0.25">
      <c r="A10" s="7">
        <v>2015</v>
      </c>
      <c r="B10" s="36">
        <f>AVERAGE(Referencias!B162:B173)</f>
        <v>9.2682416666666665</v>
      </c>
      <c r="C10" s="36">
        <f t="shared" si="5"/>
        <v>14.077569822173858</v>
      </c>
      <c r="D10" s="218">
        <v>1.1000000000000001</v>
      </c>
      <c r="E10" s="218">
        <f t="shared" si="1"/>
        <v>0.79710144927536242</v>
      </c>
      <c r="F10" s="218">
        <f>'2015'!C150</f>
        <v>1499476.06941</v>
      </c>
      <c r="G10" s="218">
        <f t="shared" si="2"/>
        <v>202968.47608577315</v>
      </c>
      <c r="H10" s="219">
        <f t="shared" si="6"/>
        <v>0.12850384250131222</v>
      </c>
      <c r="K10" s="7">
        <v>2015</v>
      </c>
      <c r="L10">
        <v>644902.18999999994</v>
      </c>
      <c r="M10" s="10">
        <f t="shared" si="3"/>
        <v>809059.11109090887</v>
      </c>
      <c r="O10" s="144">
        <v>6.1999999999999998E-3</v>
      </c>
      <c r="P10" s="142">
        <f t="shared" si="0"/>
        <v>39.983935779999996</v>
      </c>
      <c r="Q10" s="10">
        <f t="shared" si="4"/>
        <v>50.161664887636356</v>
      </c>
    </row>
    <row r="11" spans="1:29" x14ac:dyDescent="0.25">
      <c r="A11" s="7">
        <v>2016</v>
      </c>
      <c r="B11" s="36">
        <f>AVERAGE(Referencias!B174:B185)</f>
        <v>14.777446188672441</v>
      </c>
      <c r="C11" s="36">
        <f t="shared" si="5"/>
        <v>59.441744401418553</v>
      </c>
      <c r="D11" s="218">
        <v>1.1200000000000001</v>
      </c>
      <c r="E11" s="218">
        <f t="shared" si="1"/>
        <v>0.81159420289855089</v>
      </c>
      <c r="F11" s="218">
        <f>'2016'!C150</f>
        <v>2215682.9444479998</v>
      </c>
      <c r="G11" s="218">
        <f t="shared" si="2"/>
        <v>184743.5530360821</v>
      </c>
      <c r="H11" s="219">
        <f t="shared" si="6"/>
        <v>-8.9791889859730301E-2</v>
      </c>
      <c r="K11" s="7">
        <v>2016</v>
      </c>
      <c r="L11" s="132">
        <v>557531.41</v>
      </c>
      <c r="M11" s="10">
        <f t="shared" si="3"/>
        <v>686958.34446428565</v>
      </c>
      <c r="O11" s="144">
        <v>5.5999999999999999E-3</v>
      </c>
      <c r="P11" s="142">
        <f t="shared" si="0"/>
        <v>31.221758960000003</v>
      </c>
      <c r="Q11" s="10">
        <f t="shared" si="4"/>
        <v>38.469667289999997</v>
      </c>
    </row>
    <row r="12" spans="1:29" x14ac:dyDescent="0.25">
      <c r="A12" s="104">
        <v>2017</v>
      </c>
      <c r="B12" s="36">
        <f>AVERAGE(Referencias!B186:B197)</f>
        <v>16.556716666666663</v>
      </c>
      <c r="C12" s="36">
        <f t="shared" si="5"/>
        <v>12.040446334753776</v>
      </c>
      <c r="D12" s="218">
        <v>1.1399999999999999</v>
      </c>
      <c r="E12" s="218">
        <f t="shared" si="1"/>
        <v>0.82608695652173914</v>
      </c>
      <c r="F12" s="218">
        <f>'2017'!C150</f>
        <v>2633514.8171669999</v>
      </c>
      <c r="G12" s="218">
        <f t="shared" si="2"/>
        <v>192546.56906827292</v>
      </c>
      <c r="H12" s="219">
        <f t="shared" si="6"/>
        <v>4.223701397940971E-2</v>
      </c>
      <c r="K12" s="104">
        <v>2017</v>
      </c>
      <c r="L12" s="132">
        <v>642695.88</v>
      </c>
      <c r="M12" s="10">
        <f t="shared" si="3"/>
        <v>778000.27578947367</v>
      </c>
      <c r="O12" s="144">
        <v>5.5999999999999999E-3</v>
      </c>
      <c r="P12" s="142">
        <f t="shared" si="0"/>
        <v>35.990969280000002</v>
      </c>
      <c r="Q12" s="10">
        <f t="shared" si="4"/>
        <v>43.568015444210531</v>
      </c>
    </row>
    <row r="13" spans="1:29" ht="15.75" x14ac:dyDescent="0.25">
      <c r="A13" s="104">
        <v>2018</v>
      </c>
      <c r="B13" s="36">
        <f>AVERAGE(Referencias!B198:B209)</f>
        <v>28.112430345117847</v>
      </c>
      <c r="C13" s="36">
        <f t="shared" si="5"/>
        <v>69.794717824193313</v>
      </c>
      <c r="D13" s="218">
        <v>1.17</v>
      </c>
      <c r="E13" s="218">
        <f t="shared" si="1"/>
        <v>0.84782608695652173</v>
      </c>
      <c r="F13" s="218">
        <v>3379235.01</v>
      </c>
      <c r="G13" s="218">
        <f t="shared" si="2"/>
        <v>141779.43073005852</v>
      </c>
      <c r="H13" s="219">
        <f t="shared" si="6"/>
        <v>-0.26366160967642821</v>
      </c>
      <c r="I13" s="123"/>
      <c r="K13" s="104">
        <v>2018</v>
      </c>
      <c r="L13" s="132">
        <v>519871.51</v>
      </c>
      <c r="M13" s="10">
        <f t="shared" si="3"/>
        <v>613181.78102564102</v>
      </c>
      <c r="O13" s="144">
        <v>5.0000000000000001E-3</v>
      </c>
      <c r="P13" s="142">
        <f t="shared" si="0"/>
        <v>25.993575500000002</v>
      </c>
      <c r="Q13" s="10">
        <f t="shared" si="4"/>
        <v>30.659089051282056</v>
      </c>
    </row>
    <row r="14" spans="1:29" s="132" customFormat="1" x14ac:dyDescent="0.25">
      <c r="A14" s="105">
        <v>2019</v>
      </c>
      <c r="B14" s="36">
        <f>AVERAGE(Referencias!B210:B221)</f>
        <v>48.254858333333338</v>
      </c>
      <c r="C14" s="36">
        <f t="shared" si="5"/>
        <v>71.649543425951194</v>
      </c>
      <c r="D14" s="218">
        <v>1.19</v>
      </c>
      <c r="E14" s="218">
        <f t="shared" si="1"/>
        <v>0.8623188405797102</v>
      </c>
      <c r="F14" s="218">
        <v>4928184.4000000004</v>
      </c>
      <c r="G14" s="218">
        <f t="shared" si="2"/>
        <v>118434.44512779258</v>
      </c>
      <c r="H14" s="219">
        <f t="shared" si="6"/>
        <v>-0.16465706966135102</v>
      </c>
      <c r="K14" s="105">
        <v>2019</v>
      </c>
      <c r="L14" s="215">
        <v>452818.42</v>
      </c>
      <c r="M14" s="10">
        <f t="shared" si="3"/>
        <v>525117.159327731</v>
      </c>
      <c r="O14" s="232">
        <v>4.7000000000000002E-3</v>
      </c>
      <c r="P14" s="142">
        <f t="shared" si="0"/>
        <v>21.282465739999999</v>
      </c>
      <c r="Q14" s="10">
        <f t="shared" si="4"/>
        <v>24.68050648840336</v>
      </c>
    </row>
    <row r="15" spans="1:29" x14ac:dyDescent="0.25">
      <c r="A15" s="105">
        <v>2020</v>
      </c>
      <c r="B15" s="106">
        <f>AVERAGE(Referencias!B222:B233)</f>
        <v>70.634771342181224</v>
      </c>
      <c r="C15" s="36">
        <f t="shared" si="5"/>
        <v>46.378569499163483</v>
      </c>
      <c r="D15" s="218">
        <v>1.21</v>
      </c>
      <c r="E15" s="218">
        <f t="shared" si="1"/>
        <v>0.87681159420289856</v>
      </c>
      <c r="F15" s="218">
        <v>7762600.6549519999</v>
      </c>
      <c r="G15" s="218">
        <f t="shared" si="2"/>
        <v>125337.90089334712</v>
      </c>
      <c r="H15" s="219">
        <f t="shared" si="6"/>
        <v>5.8289256627205042E-2</v>
      </c>
      <c r="K15" s="105">
        <v>2020</v>
      </c>
      <c r="O15" s="144"/>
    </row>
    <row r="16" spans="1:29" s="145" customFormat="1" x14ac:dyDescent="0.25">
      <c r="A16" s="105">
        <v>2021</v>
      </c>
      <c r="B16" s="106">
        <f>AVERAGE(Referencias!B234:B245)</f>
        <v>95.093256869509631</v>
      </c>
      <c r="C16" s="36">
        <f t="shared" si="5"/>
        <v>34.626693146414198</v>
      </c>
      <c r="D16" s="70">
        <v>1.26</v>
      </c>
      <c r="E16" s="218">
        <f t="shared" si="1"/>
        <v>0.91304347826086962</v>
      </c>
      <c r="F16" s="218">
        <v>11000407.075924</v>
      </c>
      <c r="G16" s="218">
        <f t="shared" si="2"/>
        <v>126697.3630865483</v>
      </c>
      <c r="H16" s="219">
        <f t="shared" si="6"/>
        <v>1.0846377540325787E-2</v>
      </c>
      <c r="K16" s="105">
        <v>2021</v>
      </c>
      <c r="O16" s="144"/>
    </row>
    <row r="17" spans="1:28" s="145" customFormat="1" x14ac:dyDescent="0.25">
      <c r="A17" s="105">
        <v>2022</v>
      </c>
      <c r="B17" s="106">
        <f>AVERAGE(Referencias!B246:B254)</f>
        <v>120.1061111111111</v>
      </c>
      <c r="C17" s="36">
        <f t="shared" si="5"/>
        <v>26.303499391050416</v>
      </c>
      <c r="D17" s="70">
        <v>1.38</v>
      </c>
      <c r="E17" s="218">
        <f t="shared" si="1"/>
        <v>1</v>
      </c>
      <c r="F17" s="218">
        <v>16287763.315179</v>
      </c>
      <c r="G17" s="218">
        <f t="shared" si="2"/>
        <v>135611.44528367138</v>
      </c>
      <c r="H17" s="219">
        <f t="shared" si="6"/>
        <v>7.0357282740239613E-2</v>
      </c>
      <c r="K17" s="105">
        <v>2022</v>
      </c>
      <c r="O17" s="144"/>
    </row>
    <row r="18" spans="1:28" s="209" customFormat="1" ht="15.75" x14ac:dyDescent="0.25">
      <c r="A18" s="105">
        <v>2023</v>
      </c>
      <c r="B18" s="241">
        <f>(153+269.9)/2</f>
        <v>211.45</v>
      </c>
      <c r="C18" s="155"/>
      <c r="D18" s="242">
        <v>1.38</v>
      </c>
      <c r="E18" s="242">
        <v>1</v>
      </c>
      <c r="F18" s="218">
        <v>28954031.315030999</v>
      </c>
      <c r="G18" s="242">
        <f t="shared" si="2"/>
        <v>136930.86457806101</v>
      </c>
      <c r="H18" s="95"/>
      <c r="I18" s="154"/>
      <c r="J18" s="167"/>
      <c r="K18" s="105">
        <v>2023</v>
      </c>
      <c r="O18" s="144"/>
    </row>
    <row r="19" spans="1:28" s="209" customFormat="1" ht="15.75" x14ac:dyDescent="0.25">
      <c r="A19" s="105"/>
      <c r="B19" s="241"/>
      <c r="C19" s="155"/>
      <c r="D19" s="155"/>
      <c r="E19" s="242"/>
      <c r="F19" s="218"/>
      <c r="G19" s="242"/>
      <c r="H19" s="95"/>
      <c r="I19" s="154"/>
      <c r="J19" s="167"/>
      <c r="K19" s="105"/>
      <c r="O19" s="144"/>
    </row>
    <row r="20" spans="1:28" s="209" customFormat="1" ht="15.75" x14ac:dyDescent="0.25">
      <c r="A20" s="246" t="s">
        <v>400</v>
      </c>
      <c r="B20" s="155"/>
      <c r="C20" s="155"/>
      <c r="D20" s="155"/>
      <c r="E20" s="106"/>
      <c r="F20" s="15"/>
      <c r="G20" s="95"/>
      <c r="H20" s="154"/>
      <c r="I20" s="167"/>
      <c r="J20" s="15"/>
    </row>
    <row r="21" spans="1:28" s="209" customFormat="1" ht="15.75" x14ac:dyDescent="0.25">
      <c r="A21" s="246" t="s">
        <v>398</v>
      </c>
      <c r="B21" s="155"/>
      <c r="C21" s="155"/>
      <c r="D21" s="155"/>
      <c r="E21" s="106"/>
      <c r="F21" s="15"/>
      <c r="G21" s="95"/>
      <c r="H21" s="154"/>
      <c r="I21" s="167"/>
      <c r="J21" s="15"/>
    </row>
    <row r="22" spans="1:28" s="209" customFormat="1" ht="15.75" x14ac:dyDescent="0.25">
      <c r="A22" s="168"/>
      <c r="B22" s="155"/>
      <c r="C22" s="155"/>
      <c r="D22" s="155"/>
      <c r="E22" s="106"/>
      <c r="F22" s="15"/>
      <c r="G22" s="95"/>
      <c r="H22" s="154"/>
      <c r="I22" s="167"/>
      <c r="J22" s="15"/>
    </row>
    <row r="23" spans="1:28" ht="18" customHeight="1" x14ac:dyDescent="0.35">
      <c r="A23" s="100"/>
      <c r="B23" s="124"/>
      <c r="C23" s="125" t="s">
        <v>267</v>
      </c>
      <c r="H23" s="247" t="s">
        <v>365</v>
      </c>
      <c r="I23" s="247"/>
      <c r="J23" s="247"/>
      <c r="X23" s="43"/>
      <c r="Y23" s="43"/>
      <c r="Z23" s="43"/>
      <c r="AA23" s="43"/>
    </row>
    <row r="24" spans="1:28" ht="75" x14ac:dyDescent="0.25">
      <c r="B24" s="226" t="s">
        <v>17</v>
      </c>
      <c r="C24" s="226" t="s">
        <v>172</v>
      </c>
      <c r="D24" s="226" t="s">
        <v>264</v>
      </c>
      <c r="E24" s="226" t="s">
        <v>0</v>
      </c>
      <c r="F24" s="226" t="s">
        <v>386</v>
      </c>
      <c r="G24" s="6"/>
      <c r="H24" s="226" t="s">
        <v>385</v>
      </c>
      <c r="I24" s="228" t="s">
        <v>14</v>
      </c>
      <c r="J24" s="226" t="s">
        <v>387</v>
      </c>
      <c r="K24" s="228" t="s">
        <v>270</v>
      </c>
      <c r="P24" s="109"/>
      <c r="Y24" s="43"/>
      <c r="Z24" s="43"/>
      <c r="AA24" s="43"/>
      <c r="AB24" s="43"/>
    </row>
    <row r="25" spans="1:28" ht="15.75" x14ac:dyDescent="0.25">
      <c r="A25" s="7">
        <v>2009</v>
      </c>
      <c r="B25" s="154">
        <v>4362.5429039999999</v>
      </c>
      <c r="C25" s="154">
        <v>4362.5429039999999</v>
      </c>
      <c r="D25" s="154">
        <v>4464.8599999999997</v>
      </c>
      <c r="E25" s="154">
        <v>4038.6580521800001</v>
      </c>
      <c r="F25" s="236">
        <f>E25/D25</f>
        <v>0.90454304327123369</v>
      </c>
      <c r="G25" s="218"/>
      <c r="H25" s="218">
        <f t="shared" ref="H25:H39" si="7">B25/B4/E4</f>
        <v>1614.3485171334717</v>
      </c>
      <c r="I25" s="144">
        <f t="shared" ref="I25:I39" si="8">B25/F4</f>
        <v>1.6499144365912075E-2</v>
      </c>
      <c r="J25" s="77">
        <f t="shared" ref="J25:J38" si="9">D25/B4/E4</f>
        <v>1652.2107126097735</v>
      </c>
      <c r="K25" s="144">
        <f t="shared" ref="K25:K35" si="10">H25/M4</f>
        <v>3.4957785813771835E-3</v>
      </c>
      <c r="P25" s="109"/>
      <c r="Y25" s="43"/>
      <c r="Z25" s="43"/>
      <c r="AA25" s="43"/>
      <c r="AB25" s="43"/>
    </row>
    <row r="26" spans="1:28" ht="15.75" x14ac:dyDescent="0.25">
      <c r="A26" s="7">
        <v>2010</v>
      </c>
      <c r="B26" s="154">
        <v>5175.8163880000002</v>
      </c>
      <c r="C26" s="154">
        <v>5175.8163880000002</v>
      </c>
      <c r="D26" s="154">
        <v>5496.3213560000004</v>
      </c>
      <c r="E26" s="154">
        <v>5075.7492187400003</v>
      </c>
      <c r="F26" s="236">
        <f t="shared" ref="F26:F38" si="11">E26/D26</f>
        <v>0.92348115948480947</v>
      </c>
      <c r="G26" s="218"/>
      <c r="H26" s="218">
        <f t="shared" si="7"/>
        <v>1789.826053651982</v>
      </c>
      <c r="I26" s="144">
        <f t="shared" si="8"/>
        <v>1.5145320545631004E-2</v>
      </c>
      <c r="J26" s="77">
        <f t="shared" si="9"/>
        <v>1900.6584516831958</v>
      </c>
      <c r="K26" s="144">
        <f t="shared" si="10"/>
        <v>3.1147060859080138E-3</v>
      </c>
      <c r="P26" s="109"/>
      <c r="Y26" s="43"/>
      <c r="Z26" s="43"/>
      <c r="AA26" s="43"/>
      <c r="AB26" s="43"/>
    </row>
    <row r="27" spans="1:28" x14ac:dyDescent="0.25">
      <c r="A27" s="7">
        <v>2011</v>
      </c>
      <c r="B27" s="154">
        <v>6240.0718770000003</v>
      </c>
      <c r="C27" s="154">
        <v>6232.723661</v>
      </c>
      <c r="D27" s="154">
        <v>6878.53</v>
      </c>
      <c r="E27" s="154">
        <v>6624.4717896399998</v>
      </c>
      <c r="F27" s="236">
        <f t="shared" si="11"/>
        <v>0.96306504291469253</v>
      </c>
      <c r="G27" s="218"/>
      <c r="H27" s="218">
        <f t="shared" si="7"/>
        <v>1985.9039824824031</v>
      </c>
      <c r="I27" s="144">
        <f t="shared" si="8"/>
        <v>1.3305301896557023E-2</v>
      </c>
      <c r="J27" s="77">
        <f t="shared" si="9"/>
        <v>2189.0933934549425</v>
      </c>
      <c r="K27" s="144">
        <f t="shared" si="10"/>
        <v>2.8636829153905318E-3</v>
      </c>
      <c r="P27" s="109"/>
      <c r="Z27" s="77"/>
      <c r="AA27" s="15"/>
    </row>
    <row r="28" spans="1:28" x14ac:dyDescent="0.25">
      <c r="A28" s="7">
        <v>2012</v>
      </c>
      <c r="B28" s="154">
        <v>8137.712278</v>
      </c>
      <c r="C28" s="154">
        <v>8137.712278</v>
      </c>
      <c r="D28" s="154">
        <v>9170.4607830000004</v>
      </c>
      <c r="E28" s="154">
        <v>8650.6475987100002</v>
      </c>
      <c r="F28" s="236">
        <f t="shared" si="11"/>
        <v>0.94331656864466196</v>
      </c>
      <c r="G28" s="218"/>
      <c r="H28" s="218">
        <f t="shared" si="7"/>
        <v>2306.2939596872448</v>
      </c>
      <c r="I28" s="144">
        <f t="shared" si="8"/>
        <v>1.3825851822361419E-2</v>
      </c>
      <c r="J28" s="77">
        <f t="shared" si="9"/>
        <v>2598.9833000804529</v>
      </c>
      <c r="K28" s="144">
        <f t="shared" si="10"/>
        <v>3.0849383708075394E-3</v>
      </c>
      <c r="P28" s="109"/>
      <c r="Z28" s="77"/>
      <c r="AA28" s="15"/>
    </row>
    <row r="29" spans="1:28" x14ac:dyDescent="0.25">
      <c r="A29" s="7">
        <v>2013</v>
      </c>
      <c r="B29" s="154">
        <v>10245.885539000001</v>
      </c>
      <c r="C29" s="154">
        <v>10245.885539000001</v>
      </c>
      <c r="D29" s="154">
        <v>12175.437527</v>
      </c>
      <c r="E29" s="154">
        <v>11663.974442389999</v>
      </c>
      <c r="F29" s="236">
        <f t="shared" si="11"/>
        <v>0.95799222134927053</v>
      </c>
      <c r="G29" s="218"/>
      <c r="H29" s="218">
        <f t="shared" si="7"/>
        <v>2368.9280327633655</v>
      </c>
      <c r="I29" s="144">
        <f t="shared" si="8"/>
        <v>1.3133228695297918E-2</v>
      </c>
      <c r="J29" s="77">
        <f t="shared" si="9"/>
        <v>2815.0553858016665</v>
      </c>
      <c r="K29" s="144">
        <f t="shared" si="10"/>
        <v>3.0599997415748192E-3</v>
      </c>
      <c r="P29" s="109"/>
      <c r="Z29" s="77"/>
      <c r="AA29" s="15"/>
    </row>
    <row r="30" spans="1:28" x14ac:dyDescent="0.25">
      <c r="A30" s="7">
        <v>2014</v>
      </c>
      <c r="B30" s="154">
        <v>13323.765278000001</v>
      </c>
      <c r="C30" s="154">
        <v>13323.765278000001</v>
      </c>
      <c r="D30" s="154">
        <v>16966.841627999998</v>
      </c>
      <c r="E30" s="154">
        <v>16217.99928392</v>
      </c>
      <c r="F30" s="236">
        <f t="shared" si="11"/>
        <v>0.9558643641227722</v>
      </c>
      <c r="G30" s="218"/>
      <c r="H30" s="218">
        <f t="shared" si="7"/>
        <v>2057.3883958449328</v>
      </c>
      <c r="I30" s="144">
        <f t="shared" si="8"/>
        <v>1.1439070514809661E-2</v>
      </c>
      <c r="J30" s="77">
        <f t="shared" si="9"/>
        <v>2619.933806341101</v>
      </c>
      <c r="K30" s="144">
        <f t="shared" si="10"/>
        <v>2.8920760529890324E-3</v>
      </c>
      <c r="P30" s="109"/>
      <c r="Z30" s="77"/>
      <c r="AA30" s="15"/>
    </row>
    <row r="31" spans="1:28" x14ac:dyDescent="0.25">
      <c r="A31" s="7">
        <v>2015</v>
      </c>
      <c r="B31" s="154">
        <v>18534.647432000002</v>
      </c>
      <c r="C31" s="154">
        <v>18534.647432000002</v>
      </c>
      <c r="D31" s="154">
        <v>22274.475740000002</v>
      </c>
      <c r="E31" s="154">
        <v>20949.031863870001</v>
      </c>
      <c r="F31" s="236">
        <f t="shared" si="11"/>
        <v>0.94049494625142627</v>
      </c>
      <c r="G31" s="218"/>
      <c r="H31" s="218">
        <f t="shared" si="7"/>
        <v>2508.8424022267636</v>
      </c>
      <c r="I31" s="144">
        <f t="shared" si="8"/>
        <v>1.2360749071035754E-2</v>
      </c>
      <c r="J31" s="77">
        <f t="shared" si="9"/>
        <v>3015.0640538973139</v>
      </c>
      <c r="K31" s="144">
        <f t="shared" si="10"/>
        <v>3.100938321853792E-3</v>
      </c>
      <c r="P31" s="109"/>
      <c r="Z31" s="77"/>
      <c r="AA31" s="15"/>
    </row>
    <row r="32" spans="1:28" s="108" customFormat="1" ht="18" customHeight="1" x14ac:dyDescent="0.25">
      <c r="A32" s="7">
        <v>2016</v>
      </c>
      <c r="B32" s="154">
        <v>23971.712927</v>
      </c>
      <c r="C32" s="154">
        <v>23971.712927</v>
      </c>
      <c r="D32" s="154">
        <v>29448.590034000001</v>
      </c>
      <c r="E32" s="154">
        <v>27037.818725659999</v>
      </c>
      <c r="F32" s="236">
        <f t="shared" si="11"/>
        <v>0.91813627390796526</v>
      </c>
      <c r="G32" s="218"/>
      <c r="H32" s="218">
        <f t="shared" si="7"/>
        <v>1998.7604406993689</v>
      </c>
      <c r="I32" s="144">
        <f t="shared" si="8"/>
        <v>1.0819107935577015E-2</v>
      </c>
      <c r="J32" s="77">
        <f t="shared" si="9"/>
        <v>2455.4222292574045</v>
      </c>
      <c r="K32" s="144">
        <f t="shared" si="10"/>
        <v>2.9095802632080592E-3</v>
      </c>
      <c r="P32" s="109"/>
      <c r="Z32" s="8"/>
      <c r="AA32" s="8"/>
      <c r="AB32" s="8"/>
    </row>
    <row r="33" spans="1:36" s="101" customFormat="1" x14ac:dyDescent="0.25">
      <c r="A33" s="104">
        <v>2017</v>
      </c>
      <c r="B33" s="154">
        <v>31728.243998000002</v>
      </c>
      <c r="C33" s="154">
        <v>31728.243998000002</v>
      </c>
      <c r="D33" s="154">
        <v>35109.638584</v>
      </c>
      <c r="E33" s="154">
        <v>33705.174455079999</v>
      </c>
      <c r="F33" s="236">
        <f t="shared" si="11"/>
        <v>0.95999776170979911</v>
      </c>
      <c r="G33" s="218"/>
      <c r="H33" s="218">
        <f t="shared" si="7"/>
        <v>2319.7760212140547</v>
      </c>
      <c r="I33" s="144">
        <f t="shared" si="8"/>
        <v>1.204786993837066E-2</v>
      </c>
      <c r="J33" s="77">
        <f t="shared" si="9"/>
        <v>2567.0030054543513</v>
      </c>
      <c r="K33" s="144">
        <f t="shared" si="10"/>
        <v>2.9817161939435927E-3</v>
      </c>
      <c r="P33" s="109"/>
      <c r="Z33" s="8"/>
      <c r="AA33" s="8"/>
      <c r="AB33" s="8"/>
    </row>
    <row r="34" spans="1:36" x14ac:dyDescent="0.25">
      <c r="A34" s="104">
        <v>2018</v>
      </c>
      <c r="B34" s="154">
        <v>35490.428678999997</v>
      </c>
      <c r="C34" s="154">
        <v>35490.428678999997</v>
      </c>
      <c r="D34" s="154">
        <v>39072.887320000002</v>
      </c>
      <c r="E34" s="154">
        <v>37349.945785019998</v>
      </c>
      <c r="F34" s="236">
        <f t="shared" si="11"/>
        <v>0.95590442239731555</v>
      </c>
      <c r="G34" s="218"/>
      <c r="H34" s="218">
        <f t="shared" si="7"/>
        <v>1489.0390161039325</v>
      </c>
      <c r="I34" s="144">
        <f t="shared" si="8"/>
        <v>1.0502503843022152E-2</v>
      </c>
      <c r="J34" s="77">
        <f t="shared" si="9"/>
        <v>1639.3449123295281</v>
      </c>
      <c r="K34" s="144">
        <f t="shared" si="10"/>
        <v>2.4283810481343479E-3</v>
      </c>
      <c r="Z34" s="8"/>
      <c r="AA34" s="8"/>
      <c r="AB34" s="8"/>
    </row>
    <row r="35" spans="1:36" x14ac:dyDescent="0.25">
      <c r="A35" s="105">
        <v>2019</v>
      </c>
      <c r="B35" s="154">
        <v>46259.35</v>
      </c>
      <c r="C35" s="154">
        <v>46259.349982</v>
      </c>
      <c r="D35" s="154">
        <v>51555.677634</v>
      </c>
      <c r="E35" s="154">
        <v>49052.566208850003</v>
      </c>
      <c r="F35" s="236">
        <f t="shared" si="11"/>
        <v>0.95144838473620907</v>
      </c>
      <c r="G35" s="218"/>
      <c r="H35" s="218">
        <f t="shared" si="7"/>
        <v>1111.7076806668092</v>
      </c>
      <c r="I35" s="144">
        <f t="shared" si="8"/>
        <v>9.3866921862745221E-3</v>
      </c>
      <c r="J35" s="77">
        <f t="shared" si="9"/>
        <v>1238.9893677213329</v>
      </c>
      <c r="K35" s="144">
        <f t="shared" si="10"/>
        <v>2.1170659935966425E-3</v>
      </c>
      <c r="Z35" s="8"/>
      <c r="AA35" s="8"/>
      <c r="AB35" s="8"/>
    </row>
    <row r="36" spans="1:36" x14ac:dyDescent="0.25">
      <c r="A36" s="105">
        <v>2020</v>
      </c>
      <c r="B36" s="154">
        <v>66936.552916999994</v>
      </c>
      <c r="C36" s="154">
        <v>51560.273363</v>
      </c>
      <c r="D36" s="154">
        <v>70035.637287000005</v>
      </c>
      <c r="E36" s="154">
        <v>65595.261966100006</v>
      </c>
      <c r="F36" s="236">
        <f t="shared" si="11"/>
        <v>0.93659834488685068</v>
      </c>
      <c r="G36" s="218"/>
      <c r="H36" s="218">
        <f t="shared" si="7"/>
        <v>1080.7830273094355</v>
      </c>
      <c r="I36" s="144">
        <f t="shared" si="8"/>
        <v>8.6229545860122443E-3</v>
      </c>
      <c r="J36" s="77">
        <f t="shared" si="9"/>
        <v>1130.8220215709</v>
      </c>
      <c r="K36" s="144"/>
      <c r="Z36" s="8"/>
      <c r="AA36" s="8"/>
      <c r="AB36" s="8"/>
    </row>
    <row r="37" spans="1:36" s="145" customFormat="1" x14ac:dyDescent="0.25">
      <c r="A37" s="105">
        <v>2021</v>
      </c>
      <c r="B37" s="154">
        <v>95270.390480000002</v>
      </c>
      <c r="C37" s="154">
        <v>95270.390480999995</v>
      </c>
      <c r="D37" s="154">
        <v>119473.083986</v>
      </c>
      <c r="E37" s="154">
        <v>116273.33594285999</v>
      </c>
      <c r="F37" s="236">
        <f t="shared" si="11"/>
        <v>0.9732178333697743</v>
      </c>
      <c r="G37" s="218"/>
      <c r="H37" s="218">
        <f t="shared" si="7"/>
        <v>1097.2782344082398</v>
      </c>
      <c r="I37" s="144">
        <f t="shared" si="8"/>
        <v>8.6606240862225174E-3</v>
      </c>
      <c r="J37" s="77">
        <f t="shared" si="9"/>
        <v>1376.0331409892362</v>
      </c>
      <c r="K37" s="144"/>
      <c r="R37" s="209"/>
      <c r="Z37" s="8"/>
      <c r="AA37" s="8"/>
      <c r="AB37" s="8"/>
    </row>
    <row r="38" spans="1:36" s="209" customFormat="1" x14ac:dyDescent="0.25">
      <c r="A38" s="105">
        <v>2022</v>
      </c>
      <c r="B38" s="154">
        <v>187944.08735700001</v>
      </c>
      <c r="C38" s="154">
        <v>118824.288335</v>
      </c>
      <c r="D38" s="154">
        <v>237191.54</v>
      </c>
      <c r="E38" s="185">
        <v>144382.30614003001</v>
      </c>
      <c r="F38" s="236">
        <f t="shared" si="11"/>
        <v>0.60871608717591696</v>
      </c>
      <c r="G38" s="218"/>
      <c r="H38" s="218">
        <f t="shared" si="7"/>
        <v>1564.817024032453</v>
      </c>
      <c r="I38" s="144">
        <f t="shared" si="8"/>
        <v>1.153897461058081E-2</v>
      </c>
      <c r="J38" s="77">
        <f t="shared" si="9"/>
        <v>1974.8498873681144</v>
      </c>
      <c r="K38" s="144"/>
      <c r="Z38" s="8"/>
      <c r="AA38" s="8"/>
      <c r="AB38" s="8"/>
    </row>
    <row r="39" spans="1:36" s="209" customFormat="1" x14ac:dyDescent="0.25">
      <c r="A39" s="105">
        <v>2023</v>
      </c>
      <c r="B39" s="154">
        <v>500921.44212000002</v>
      </c>
      <c r="C39" s="170"/>
      <c r="D39" s="154"/>
      <c r="F39" s="237"/>
      <c r="H39" s="242">
        <f t="shared" si="7"/>
        <v>2368.9829374320175</v>
      </c>
      <c r="I39" s="144">
        <f t="shared" si="8"/>
        <v>1.7300576789110365E-2</v>
      </c>
      <c r="J39" s="77"/>
      <c r="K39" s="144"/>
      <c r="Z39" s="8"/>
      <c r="AA39" s="8"/>
      <c r="AB39" s="8"/>
    </row>
    <row r="40" spans="1:36" s="145" customFormat="1" x14ac:dyDescent="0.25">
      <c r="A40" s="133"/>
      <c r="D40" s="154"/>
      <c r="H40" s="167"/>
      <c r="I40" s="10"/>
      <c r="J40" s="144"/>
      <c r="Y40" s="8"/>
      <c r="Z40" s="8"/>
      <c r="AA40" s="8"/>
    </row>
    <row r="41" spans="1:36" s="209" customFormat="1" ht="15.75" x14ac:dyDescent="0.25">
      <c r="A41" s="224" t="s">
        <v>399</v>
      </c>
      <c r="B41" s="155"/>
      <c r="C41" s="155"/>
      <c r="D41" s="155"/>
      <c r="E41" s="106"/>
      <c r="F41" s="15"/>
      <c r="G41" s="95"/>
      <c r="H41" s="154"/>
      <c r="I41" s="167"/>
      <c r="J41" s="15"/>
    </row>
    <row r="42" spans="1:36" s="209" customFormat="1" ht="15.75" x14ac:dyDescent="0.25">
      <c r="A42" s="168"/>
      <c r="B42" s="155"/>
      <c r="C42" s="155"/>
      <c r="D42" s="155"/>
      <c r="E42" s="106"/>
      <c r="F42" s="15"/>
      <c r="G42" s="95"/>
      <c r="H42" s="154"/>
      <c r="I42" s="167"/>
      <c r="J42" s="15"/>
    </row>
    <row r="44" spans="1:36" ht="21" x14ac:dyDescent="0.35">
      <c r="D44" s="14" t="s">
        <v>393</v>
      </c>
      <c r="G44" s="8"/>
      <c r="K44" s="247" t="s">
        <v>365</v>
      </c>
      <c r="L44" s="247"/>
      <c r="M44" s="247"/>
      <c r="AB44" s="43"/>
      <c r="AC44" s="43"/>
    </row>
    <row r="45" spans="1:36" ht="78.75" customHeight="1" x14ac:dyDescent="0.25">
      <c r="B45" s="226" t="s">
        <v>17</v>
      </c>
      <c r="C45" s="226" t="s">
        <v>172</v>
      </c>
      <c r="D45" s="226" t="s">
        <v>264</v>
      </c>
      <c r="E45" s="226" t="s">
        <v>0</v>
      </c>
      <c r="F45" s="226" t="s">
        <v>386</v>
      </c>
      <c r="G45" s="12"/>
      <c r="H45" s="226" t="s">
        <v>384</v>
      </c>
      <c r="I45" s="228" t="s">
        <v>14</v>
      </c>
      <c r="J45" s="226" t="s">
        <v>387</v>
      </c>
      <c r="L45" s="226" t="s">
        <v>170</v>
      </c>
      <c r="M45" s="226" t="s">
        <v>377</v>
      </c>
      <c r="N45" s="228" t="s">
        <v>171</v>
      </c>
      <c r="AB45" s="43"/>
      <c r="AC45" s="43"/>
      <c r="AJ45" s="38"/>
    </row>
    <row r="46" spans="1:36" x14ac:dyDescent="0.25">
      <c r="A46" s="6">
        <v>2009</v>
      </c>
      <c r="B46" s="95">
        <v>985.66</v>
      </c>
      <c r="C46" s="10">
        <v>985.66</v>
      </c>
      <c r="D46" s="10">
        <f>'2009'!C42</f>
        <v>1087.3455120000001</v>
      </c>
      <c r="E46" s="227">
        <f>'2009'!E42</f>
        <v>1081.2741942800001</v>
      </c>
      <c r="F46" s="233">
        <f>E46/D46</f>
        <v>0.99441638591138082</v>
      </c>
      <c r="G46" s="12"/>
      <c r="H46" s="12">
        <f t="shared" ref="H46:H60" si="12">B46/B4/E4</f>
        <v>364.7411141650465</v>
      </c>
      <c r="I46" s="232">
        <f t="shared" ref="I46:I59" si="13">B46/F4</f>
        <v>3.7277677248271474E-3</v>
      </c>
      <c r="J46" s="12">
        <f t="shared" ref="J46:J59" si="14">D46/B4/E4</f>
        <v>402.36959350003349</v>
      </c>
      <c r="L46" s="10">
        <v>597.24637600000005</v>
      </c>
      <c r="M46" s="10">
        <v>279.650487</v>
      </c>
      <c r="N46" s="230">
        <f t="shared" ref="N46:N60" si="15">SUM(L46:M46)/B46</f>
        <v>0.8896545086540999</v>
      </c>
    </row>
    <row r="47" spans="1:36" x14ac:dyDescent="0.25">
      <c r="A47" s="6">
        <v>2010</v>
      </c>
      <c r="B47" s="95">
        <v>1259.8599999999999</v>
      </c>
      <c r="C47" s="10">
        <v>1405.2982239999999</v>
      </c>
      <c r="D47" s="10">
        <f>'2010'!C42</f>
        <v>1405.2982239999999</v>
      </c>
      <c r="E47" s="10">
        <f>'2010'!E42</f>
        <v>1396.8726483600001</v>
      </c>
      <c r="F47" s="234">
        <f t="shared" ref="F47:F53" si="16">E47/D47</f>
        <v>0.9940044216265943</v>
      </c>
      <c r="G47" s="12"/>
      <c r="H47" s="12">
        <f t="shared" si="12"/>
        <v>435.66658531048063</v>
      </c>
      <c r="I47" s="232">
        <f t="shared" si="13"/>
        <v>3.6865650000369901E-3</v>
      </c>
      <c r="J47" s="12">
        <f t="shared" si="14"/>
        <v>485.9599309391225</v>
      </c>
      <c r="L47" s="10">
        <v>760.34740699999998</v>
      </c>
      <c r="M47" s="10">
        <v>341.178</v>
      </c>
      <c r="N47" s="230">
        <f t="shared" si="15"/>
        <v>0.87432366056545974</v>
      </c>
    </row>
    <row r="48" spans="1:36" x14ac:dyDescent="0.25">
      <c r="A48" s="6">
        <v>2011</v>
      </c>
      <c r="B48" s="95">
        <v>1577.19</v>
      </c>
      <c r="C48" s="10">
        <v>1577.19</v>
      </c>
      <c r="D48" s="10">
        <f>'2011'!C42</f>
        <v>1796.3057080000001</v>
      </c>
      <c r="E48" s="10">
        <f>'2011'!E42</f>
        <v>1792.3921802100001</v>
      </c>
      <c r="F48" s="234">
        <f t="shared" si="16"/>
        <v>0.99782134645980869</v>
      </c>
      <c r="G48" s="12"/>
      <c r="H48" s="12">
        <f t="shared" si="12"/>
        <v>501.94099745486335</v>
      </c>
      <c r="I48" s="232">
        <f t="shared" si="13"/>
        <v>3.3629402852839558E-3</v>
      </c>
      <c r="J48" s="12">
        <f t="shared" si="14"/>
        <v>571.67461041940703</v>
      </c>
      <c r="L48" s="10">
        <v>983.48900000000003</v>
      </c>
      <c r="M48" s="10">
        <v>429.04108000000002</v>
      </c>
      <c r="N48" s="230">
        <f t="shared" si="15"/>
        <v>0.89559918589389986</v>
      </c>
    </row>
    <row r="49" spans="1:24" x14ac:dyDescent="0.25">
      <c r="A49" s="6">
        <v>2012</v>
      </c>
      <c r="B49" s="95">
        <v>2066.4854639999999</v>
      </c>
      <c r="C49" s="10">
        <v>2068.1799999999998</v>
      </c>
      <c r="D49" s="10">
        <f>'2012'!C42</f>
        <v>2586.1826930000002</v>
      </c>
      <c r="E49" s="10">
        <f>'2012'!E42</f>
        <v>2574.2605902300002</v>
      </c>
      <c r="F49" s="234">
        <f t="shared" si="16"/>
        <v>0.99539007711935068</v>
      </c>
      <c r="G49" s="12"/>
      <c r="H49" s="12">
        <f t="shared" si="12"/>
        <v>585.65881670321357</v>
      </c>
      <c r="I49" s="232">
        <f t="shared" si="13"/>
        <v>3.5109279908517037E-3</v>
      </c>
      <c r="J49" s="12">
        <f t="shared" si="14"/>
        <v>732.94524551308928</v>
      </c>
      <c r="L49" s="10">
        <v>1277.9214629999999</v>
      </c>
      <c r="M49" s="10">
        <v>532.11100099999999</v>
      </c>
      <c r="N49" s="230">
        <f t="shared" si="15"/>
        <v>0.87589895769041815</v>
      </c>
    </row>
    <row r="50" spans="1:24" x14ac:dyDescent="0.25">
      <c r="A50" s="6">
        <v>2013</v>
      </c>
      <c r="B50" s="95">
        <v>2881.5189999999998</v>
      </c>
      <c r="C50" s="10">
        <v>2881.52</v>
      </c>
      <c r="D50" s="10">
        <f>'2013'!C42</f>
        <v>3410.019675</v>
      </c>
      <c r="E50" s="10">
        <f>'2013'!E42</f>
        <v>3384.8359081399999</v>
      </c>
      <c r="F50" s="234">
        <f t="shared" si="16"/>
        <v>0.9926147737373392</v>
      </c>
      <c r="G50" s="8"/>
      <c r="H50" s="12">
        <f t="shared" si="12"/>
        <v>666.22949378629198</v>
      </c>
      <c r="I50" s="232">
        <f t="shared" si="13"/>
        <v>3.6935458504584956E-3</v>
      </c>
      <c r="J50" s="12">
        <f t="shared" si="14"/>
        <v>788.42294008005706</v>
      </c>
      <c r="L50" s="10">
        <v>1899.204</v>
      </c>
      <c r="M50" s="10">
        <v>735.36</v>
      </c>
      <c r="N50" s="230">
        <f t="shared" si="15"/>
        <v>0.91429693852443805</v>
      </c>
    </row>
    <row r="51" spans="1:24" x14ac:dyDescent="0.25">
      <c r="A51" s="6">
        <v>2014</v>
      </c>
      <c r="B51" s="95">
        <v>3839.0165010000001</v>
      </c>
      <c r="C51" s="10">
        <v>3838.94</v>
      </c>
      <c r="D51" s="10">
        <f>'2014'!C42</f>
        <v>4594.4939979999999</v>
      </c>
      <c r="E51" s="10">
        <f>'2014'!E42</f>
        <v>4585.8149655899997</v>
      </c>
      <c r="F51" s="234">
        <f t="shared" si="16"/>
        <v>0.99811099276356041</v>
      </c>
      <c r="G51" s="8"/>
      <c r="H51" s="12">
        <f t="shared" si="12"/>
        <v>592.80149686036941</v>
      </c>
      <c r="I51" s="232">
        <f t="shared" si="13"/>
        <v>3.2959737391177455E-3</v>
      </c>
      <c r="J51" s="12">
        <f t="shared" si="14"/>
        <v>709.45850808948717</v>
      </c>
      <c r="L51" s="10">
        <v>2635.4459999999999</v>
      </c>
      <c r="M51" s="10">
        <v>958.45750199999998</v>
      </c>
      <c r="N51" s="230">
        <f t="shared" si="15"/>
        <v>0.93615213715904788</v>
      </c>
    </row>
    <row r="52" spans="1:24" x14ac:dyDescent="0.25">
      <c r="A52" s="6">
        <v>2015</v>
      </c>
      <c r="B52" s="95">
        <v>5238.9058709999999</v>
      </c>
      <c r="C52" s="10">
        <v>5238.91</v>
      </c>
      <c r="D52" s="10">
        <f>'2015'!C42</f>
        <v>6357.618735</v>
      </c>
      <c r="E52" s="10">
        <f>'2015'!E42</f>
        <v>6338.7262899799998</v>
      </c>
      <c r="F52" s="234">
        <f t="shared" si="16"/>
        <v>0.99702837716329329</v>
      </c>
      <c r="G52" s="8"/>
      <c r="H52" s="12">
        <f t="shared" si="12"/>
        <v>709.13618608936542</v>
      </c>
      <c r="I52" s="232">
        <f t="shared" si="13"/>
        <v>3.4938242616044924E-3</v>
      </c>
      <c r="J52" s="12">
        <f t="shared" si="14"/>
        <v>860.56470823508653</v>
      </c>
      <c r="L52" s="10">
        <v>3507.2952949999999</v>
      </c>
      <c r="M52" s="10">
        <v>1304.2739999999999</v>
      </c>
      <c r="N52" s="230">
        <f t="shared" si="15"/>
        <v>0.91843018627887074</v>
      </c>
    </row>
    <row r="53" spans="1:24" x14ac:dyDescent="0.25">
      <c r="A53" s="6">
        <v>2016</v>
      </c>
      <c r="B53" s="95">
        <v>6882.7506590000003</v>
      </c>
      <c r="C53" s="10">
        <v>6882.7506590000003</v>
      </c>
      <c r="D53" s="10">
        <f>'2016'!C42</f>
        <v>8954.7571380000009</v>
      </c>
      <c r="E53" s="10">
        <f>'2016'!E42</f>
        <v>8818.3794979100003</v>
      </c>
      <c r="F53" s="234">
        <f t="shared" si="16"/>
        <v>0.98477036976119936</v>
      </c>
      <c r="G53" s="8"/>
      <c r="H53" s="12">
        <f t="shared" si="12"/>
        <v>573.88346766458471</v>
      </c>
      <c r="I53" s="232">
        <f t="shared" si="13"/>
        <v>3.1063788599567533E-3</v>
      </c>
      <c r="J53" s="12">
        <f t="shared" si="14"/>
        <v>746.64728290422772</v>
      </c>
      <c r="L53" s="10">
        <v>4652.324001</v>
      </c>
      <c r="M53" s="10">
        <v>1698.1320000000001</v>
      </c>
      <c r="N53" s="230">
        <f t="shared" si="15"/>
        <v>0.92266251032877933</v>
      </c>
    </row>
    <row r="54" spans="1:24" x14ac:dyDescent="0.25">
      <c r="A54" s="6">
        <v>2017</v>
      </c>
      <c r="B54" s="95">
        <v>10162.61</v>
      </c>
      <c r="C54" s="10">
        <v>10162.61541</v>
      </c>
      <c r="D54" s="10">
        <v>11271.13226</v>
      </c>
      <c r="E54" s="10">
        <f>'2017'!E42</f>
        <v>11247.757974800001</v>
      </c>
      <c r="F54" s="234">
        <f>E54/D54</f>
        <v>0.99792618126903254</v>
      </c>
      <c r="G54" s="103"/>
      <c r="H54" s="12">
        <f t="shared" si="12"/>
        <v>743.02816734629948</v>
      </c>
      <c r="I54" s="232">
        <f t="shared" si="13"/>
        <v>3.8589530363578569E-3</v>
      </c>
      <c r="J54" s="12">
        <f t="shared" si="14"/>
        <v>824.07656567216054</v>
      </c>
      <c r="L54" s="10">
        <v>7171.8919990000004</v>
      </c>
      <c r="M54" s="10">
        <v>2560.0570269999998</v>
      </c>
      <c r="N54" s="230">
        <f t="shared" si="15"/>
        <v>0.95762299507705206</v>
      </c>
    </row>
    <row r="55" spans="1:24" s="101" customFormat="1" x14ac:dyDescent="0.25">
      <c r="A55" s="37">
        <v>2018</v>
      </c>
      <c r="B55" s="95">
        <v>12904.995999999999</v>
      </c>
      <c r="C55" s="10">
        <v>12904.995999999999</v>
      </c>
      <c r="D55" s="10">
        <v>13596.264668</v>
      </c>
      <c r="E55" s="10">
        <v>13581.029086</v>
      </c>
      <c r="F55" s="234">
        <f t="shared" ref="F55:F59" si="17">E55/D55</f>
        <v>0.99887942884519909</v>
      </c>
      <c r="G55" s="103"/>
      <c r="H55" s="12">
        <f t="shared" si="12"/>
        <v>541.44295411217411</v>
      </c>
      <c r="I55" s="232">
        <f t="shared" si="13"/>
        <v>3.8189104817542715E-3</v>
      </c>
      <c r="J55" s="12">
        <f t="shared" si="14"/>
        <v>570.44587280250983</v>
      </c>
      <c r="L55" s="165">
        <v>9096.2389999999996</v>
      </c>
      <c r="M55" s="10">
        <v>3191.8603560000001</v>
      </c>
      <c r="N55" s="230">
        <f t="shared" si="15"/>
        <v>0.95219706817421712</v>
      </c>
    </row>
    <row r="56" spans="1:24" s="101" customFormat="1" x14ac:dyDescent="0.25">
      <c r="A56" s="37">
        <v>2019</v>
      </c>
      <c r="B56" s="95">
        <v>16444.486423999999</v>
      </c>
      <c r="C56" s="10">
        <v>16444.486423999999</v>
      </c>
      <c r="D56" s="10">
        <v>18488.295853</v>
      </c>
      <c r="E56" s="10">
        <v>18442.177143050001</v>
      </c>
      <c r="F56" s="234">
        <f t="shared" si="17"/>
        <v>0.99750551860935766</v>
      </c>
      <c r="G56" s="103"/>
      <c r="H56" s="12">
        <f t="shared" si="12"/>
        <v>395.19495760709714</v>
      </c>
      <c r="I56" s="232">
        <f t="shared" si="13"/>
        <v>3.3368244954470449E-3</v>
      </c>
      <c r="J56" s="12">
        <f t="shared" si="14"/>
        <v>444.31191753062717</v>
      </c>
      <c r="L56" s="165">
        <v>12242.012821</v>
      </c>
      <c r="M56" s="10">
        <v>3615.1729989999999</v>
      </c>
      <c r="N56" s="230">
        <f t="shared" si="15"/>
        <v>0.96428586525251048</v>
      </c>
    </row>
    <row r="57" spans="1:24" s="101" customFormat="1" x14ac:dyDescent="0.25">
      <c r="A57" s="105">
        <v>2020</v>
      </c>
      <c r="B57" s="95">
        <v>24817.484493</v>
      </c>
      <c r="C57" s="10">
        <v>18488.295853</v>
      </c>
      <c r="D57" s="10">
        <v>24666.096170000001</v>
      </c>
      <c r="E57" s="10">
        <v>24520.210678830001</v>
      </c>
      <c r="F57" s="234">
        <f t="shared" si="17"/>
        <v>0.9940855865409528</v>
      </c>
      <c r="G57" s="103"/>
      <c r="H57" s="12">
        <f t="shared" si="12"/>
        <v>400.71253824212693</v>
      </c>
      <c r="I57" s="232">
        <f t="shared" si="13"/>
        <v>3.1970579959138012E-3</v>
      </c>
      <c r="J57" s="12">
        <f t="shared" si="14"/>
        <v>398.26816483326434</v>
      </c>
      <c r="L57" s="165">
        <v>17325.035810000001</v>
      </c>
      <c r="M57" s="165">
        <v>5321.7449969999998</v>
      </c>
      <c r="N57" s="230">
        <f t="shared" si="15"/>
        <v>0.91253329133288008</v>
      </c>
    </row>
    <row r="58" spans="1:24" s="101" customFormat="1" x14ac:dyDescent="0.25">
      <c r="A58" s="105">
        <v>2021</v>
      </c>
      <c r="B58" s="95">
        <v>28205.392238</v>
      </c>
      <c r="C58" s="10">
        <v>28651.392238</v>
      </c>
      <c r="D58" s="10">
        <v>41442.109069999999</v>
      </c>
      <c r="E58" s="10">
        <v>41409.96351835</v>
      </c>
      <c r="F58" s="234">
        <f t="shared" si="17"/>
        <v>0.99922432635859093</v>
      </c>
      <c r="G58"/>
      <c r="H58" s="12">
        <f t="shared" si="12"/>
        <v>324.85605275441412</v>
      </c>
      <c r="I58" s="232">
        <f t="shared" si="13"/>
        <v>2.5640316802213281E-3</v>
      </c>
      <c r="J58" s="12">
        <f t="shared" si="14"/>
        <v>477.3101489494735</v>
      </c>
      <c r="L58" s="154">
        <v>16910.812881000002</v>
      </c>
      <c r="M58" s="154">
        <v>7727.991</v>
      </c>
      <c r="N58" s="230">
        <f t="shared" si="15"/>
        <v>0.87354941470394165</v>
      </c>
    </row>
    <row r="59" spans="1:24" s="101" customFormat="1" x14ac:dyDescent="0.25">
      <c r="A59" s="105">
        <v>2022</v>
      </c>
      <c r="B59" s="95">
        <v>57206.774552000003</v>
      </c>
      <c r="C59" s="10">
        <v>41132.11</v>
      </c>
      <c r="D59" s="10">
        <v>68201.789999999994</v>
      </c>
      <c r="E59" s="225">
        <v>51662.11</v>
      </c>
      <c r="F59" s="234">
        <f t="shared" si="17"/>
        <v>0.75748906297034146</v>
      </c>
      <c r="G59" s="145"/>
      <c r="H59" s="12">
        <f t="shared" si="12"/>
        <v>476.30194685995258</v>
      </c>
      <c r="I59" s="232">
        <f t="shared" si="13"/>
        <v>3.5122547795551208E-3</v>
      </c>
      <c r="J59" s="12">
        <f t="shared" si="14"/>
        <v>567.84612680453859</v>
      </c>
      <c r="L59" s="154">
        <v>39252.497521999998</v>
      </c>
      <c r="M59" s="154">
        <v>13016.08634</v>
      </c>
      <c r="N59" s="230">
        <f t="shared" si="15"/>
        <v>0.91367821855589371</v>
      </c>
    </row>
    <row r="60" spans="1:24" s="101" customFormat="1" x14ac:dyDescent="0.25">
      <c r="A60" s="105">
        <v>2023</v>
      </c>
      <c r="B60" s="10">
        <v>111707.508499</v>
      </c>
      <c r="C60" s="10"/>
      <c r="D60" s="10"/>
      <c r="E60" s="10"/>
      <c r="F60" s="186"/>
      <c r="G60" s="209"/>
      <c r="H60" s="243">
        <f t="shared" si="12"/>
        <v>528.2927807945141</v>
      </c>
      <c r="I60" s="12"/>
      <c r="J60" s="12"/>
      <c r="L60" s="154">
        <v>76812.026505000002</v>
      </c>
      <c r="M60" s="154">
        <v>27058.040948999998</v>
      </c>
      <c r="N60" s="230">
        <f t="shared" si="15"/>
        <v>0.92983962179167068</v>
      </c>
    </row>
    <row r="61" spans="1:24" s="101" customFormat="1" x14ac:dyDescent="0.25">
      <c r="A61" s="172"/>
      <c r="B61" s="10"/>
      <c r="C61" s="10"/>
      <c r="D61" s="10"/>
      <c r="E61" s="10"/>
      <c r="F61" s="186"/>
      <c r="G61" s="209"/>
      <c r="H61" s="12"/>
      <c r="I61" s="12"/>
      <c r="J61" s="173"/>
      <c r="K61" s="171"/>
      <c r="L61" s="171"/>
      <c r="M61" s="171"/>
    </row>
    <row r="62" spans="1:24" x14ac:dyDescent="0.25">
      <c r="A62" s="221" t="s">
        <v>358</v>
      </c>
      <c r="H62" s="13"/>
      <c r="I62" s="13"/>
      <c r="M62" s="8"/>
      <c r="N62" s="8"/>
      <c r="O62" s="8"/>
      <c r="P62" s="13"/>
      <c r="Q62" s="13"/>
      <c r="U62" s="72"/>
      <c r="V62" s="72"/>
      <c r="W62" s="72"/>
      <c r="X62" s="72"/>
    </row>
    <row r="63" spans="1:24" s="209" customFormat="1" x14ac:dyDescent="0.25">
      <c r="A63" s="221"/>
      <c r="H63" s="13"/>
      <c r="I63" s="13"/>
      <c r="M63" s="8"/>
      <c r="N63" s="8"/>
      <c r="O63" s="8"/>
      <c r="P63" s="13"/>
      <c r="Q63" s="13"/>
      <c r="U63" s="72"/>
      <c r="V63" s="72"/>
      <c r="W63" s="72"/>
      <c r="X63" s="72"/>
    </row>
    <row r="64" spans="1:24" s="209" customFormat="1" ht="15.75" customHeight="1" x14ac:dyDescent="0.25">
      <c r="A64" s="221"/>
      <c r="H64" s="13"/>
      <c r="I64" s="13"/>
      <c r="M64" s="8"/>
      <c r="N64" s="8"/>
      <c r="O64" s="8"/>
      <c r="P64" s="13"/>
      <c r="Q64" s="13"/>
      <c r="U64" s="72"/>
      <c r="V64" s="72"/>
      <c r="W64" s="72"/>
      <c r="X64" s="72"/>
    </row>
    <row r="65" spans="1:22" ht="21" x14ac:dyDescent="0.35">
      <c r="D65" s="14" t="s">
        <v>11</v>
      </c>
      <c r="E65" s="14"/>
      <c r="G65" s="8"/>
      <c r="H65" s="13"/>
      <c r="I65" s="13"/>
    </row>
    <row r="66" spans="1:22" ht="70.5" customHeight="1" x14ac:dyDescent="0.25">
      <c r="B66" s="226" t="s">
        <v>17</v>
      </c>
      <c r="C66" s="226" t="s">
        <v>172</v>
      </c>
      <c r="D66" s="226" t="s">
        <v>264</v>
      </c>
      <c r="E66" s="226" t="s">
        <v>0</v>
      </c>
      <c r="F66" s="226" t="s">
        <v>386</v>
      </c>
      <c r="G66" s="209"/>
      <c r="H66" s="226" t="s">
        <v>384</v>
      </c>
      <c r="I66" s="228" t="s">
        <v>14</v>
      </c>
    </row>
    <row r="67" spans="1:22" x14ac:dyDescent="0.25">
      <c r="A67" s="6">
        <v>2009</v>
      </c>
      <c r="B67" s="10">
        <f>78.732478+312.486441+B91</f>
        <v>780.61271699999998</v>
      </c>
      <c r="C67" s="10">
        <f>'2009'!B90</f>
        <v>780.61271699999998</v>
      </c>
      <c r="D67" s="10">
        <f>'2009'!C90</f>
        <v>771.99707100000001</v>
      </c>
      <c r="E67" s="10">
        <f>'2009'!E90</f>
        <v>595.53122829999995</v>
      </c>
      <c r="F67" s="10">
        <f>E67/D67</f>
        <v>0.77141643494655165</v>
      </c>
      <c r="G67" s="10"/>
      <c r="H67" s="13">
        <f t="shared" ref="H67:H81" si="18">B67/B4/E4</f>
        <v>288.86385988067303</v>
      </c>
      <c r="I67" s="232">
        <f t="shared" ref="I67:I81" si="19">B67/F4</f>
        <v>2.9522785666682505E-3</v>
      </c>
      <c r="J67" s="15">
        <f t="shared" ref="J67:J80" si="20">D67/B4/E4</f>
        <v>285.67566078433998</v>
      </c>
      <c r="U67" s="15"/>
      <c r="V67" s="6"/>
    </row>
    <row r="68" spans="1:22" x14ac:dyDescent="0.25">
      <c r="A68" s="6">
        <v>2010</v>
      </c>
      <c r="B68" s="10">
        <f xml:space="preserve"> 97.421558+321.533033+436.611409</f>
        <v>855.56600000000003</v>
      </c>
      <c r="C68" s="10">
        <f>'2010'!B90</f>
        <v>855.56600000000003</v>
      </c>
      <c r="D68" s="10">
        <f>'2010'!C90</f>
        <v>840.87099999999998</v>
      </c>
      <c r="E68" s="10">
        <f>'2010'!E90</f>
        <v>622.65863777000004</v>
      </c>
      <c r="F68" s="10">
        <f t="shared" ref="F68:F79" si="21">E68/D68</f>
        <v>0.74049246289858972</v>
      </c>
      <c r="G68" s="10"/>
      <c r="H68" s="13">
        <f t="shared" si="18"/>
        <v>295.85947464618823</v>
      </c>
      <c r="I68" s="232">
        <f t="shared" si="19"/>
        <v>2.5035318772098866E-3</v>
      </c>
      <c r="J68" s="15">
        <f t="shared" si="20"/>
        <v>290.77786202959788</v>
      </c>
      <c r="U68" s="15"/>
      <c r="V68" s="6"/>
    </row>
    <row r="69" spans="1:22" x14ac:dyDescent="0.25">
      <c r="A69" s="6">
        <v>2011</v>
      </c>
      <c r="B69" s="10">
        <f>162.210326+277.072019+555.202546</f>
        <v>994.48489100000006</v>
      </c>
      <c r="C69" s="10">
        <f>'2011'!B90</f>
        <v>994.48489099999995</v>
      </c>
      <c r="D69" s="10">
        <f>'2011'!C90</f>
        <v>1026.818211</v>
      </c>
      <c r="E69" s="10">
        <f>'2011'!E90</f>
        <v>965.80080849000001</v>
      </c>
      <c r="F69" s="10">
        <f t="shared" si="21"/>
        <v>0.94057623651748812</v>
      </c>
      <c r="G69" s="10"/>
      <c r="H69" s="13">
        <f t="shared" si="18"/>
        <v>316.49499308411225</v>
      </c>
      <c r="I69" s="232">
        <f t="shared" si="19"/>
        <v>2.1204758482174777E-3</v>
      </c>
      <c r="J69" s="15">
        <f t="shared" si="20"/>
        <v>326.78507791335113</v>
      </c>
      <c r="U69" s="15"/>
      <c r="V69" s="6"/>
    </row>
    <row r="70" spans="1:22" x14ac:dyDescent="0.25">
      <c r="A70" s="6">
        <v>2012</v>
      </c>
      <c r="B70" s="10">
        <f>3094.816115 - 2066.485464</f>
        <v>1028.3306510000002</v>
      </c>
      <c r="C70" s="10">
        <f>'2012'!B90</f>
        <v>1028.330651</v>
      </c>
      <c r="D70" s="10">
        <f>'2012'!C90</f>
        <v>1116.397279</v>
      </c>
      <c r="E70" s="10">
        <f>'2012'!E90</f>
        <v>1019.3110033299999</v>
      </c>
      <c r="F70" s="10">
        <f t="shared" si="21"/>
        <v>0.91303608715621021</v>
      </c>
      <c r="G70" s="10"/>
      <c r="H70" s="13">
        <f t="shared" si="18"/>
        <v>291.43728457617908</v>
      </c>
      <c r="I70" s="232">
        <f t="shared" si="19"/>
        <v>1.7471184430487992E-3</v>
      </c>
      <c r="J70" s="15">
        <f t="shared" si="20"/>
        <v>316.39608445357419</v>
      </c>
      <c r="U70" s="15"/>
      <c r="V70" s="6"/>
    </row>
    <row r="71" spans="1:22" x14ac:dyDescent="0.25">
      <c r="A71" s="6">
        <v>2013</v>
      </c>
      <c r="B71" s="10">
        <f>4117.242754-2879.819</f>
        <v>1237.4237539999999</v>
      </c>
      <c r="C71" s="10">
        <f>'2013'!B90</f>
        <v>1237.4237539999999</v>
      </c>
      <c r="D71" s="10">
        <f>'2013'!C90</f>
        <v>1584.014332</v>
      </c>
      <c r="E71" s="10">
        <f>'2013'!E90</f>
        <v>1538.17655302</v>
      </c>
      <c r="F71" s="10">
        <f t="shared" si="21"/>
        <v>0.97106227004769297</v>
      </c>
      <c r="G71" s="10"/>
      <c r="H71" s="13">
        <f t="shared" si="18"/>
        <v>286.10194873834013</v>
      </c>
      <c r="I71" s="232">
        <f t="shared" si="19"/>
        <v>1.5861361219014951E-3</v>
      </c>
      <c r="J71" s="15">
        <f t="shared" si="20"/>
        <v>366.23637274596882</v>
      </c>
      <c r="U71" s="15"/>
      <c r="V71" s="6"/>
    </row>
    <row r="72" spans="1:22" x14ac:dyDescent="0.25">
      <c r="A72" s="6">
        <v>2014</v>
      </c>
      <c r="B72" s="10">
        <f>5575.72205- 3836.716501</f>
        <v>1739.0055490000004</v>
      </c>
      <c r="C72" s="10">
        <f>'2014'!B90</f>
        <v>1739.005549</v>
      </c>
      <c r="D72" s="10">
        <f>'2014'!C90</f>
        <v>2764.6460470000002</v>
      </c>
      <c r="E72" s="10">
        <f>'2014'!E90</f>
        <v>2652.2205055999998</v>
      </c>
      <c r="F72" s="10">
        <f t="shared" si="21"/>
        <v>0.95933456236757808</v>
      </c>
      <c r="G72" s="10"/>
      <c r="H72" s="13">
        <f t="shared" si="18"/>
        <v>268.52843488095465</v>
      </c>
      <c r="I72" s="232">
        <f t="shared" si="19"/>
        <v>1.4930169276925541E-3</v>
      </c>
      <c r="J72" s="15">
        <f t="shared" si="20"/>
        <v>426.90264929150493</v>
      </c>
      <c r="U72" s="15"/>
      <c r="V72" s="6"/>
    </row>
    <row r="73" spans="1:22" x14ac:dyDescent="0.25">
      <c r="A73" s="6">
        <v>2015</v>
      </c>
      <c r="B73" s="10">
        <f>7916.373311-5235.605871</f>
        <v>2680.7674400000005</v>
      </c>
      <c r="C73" s="10">
        <f>'2015'!B90</f>
        <v>2680.7674400000001</v>
      </c>
      <c r="D73" s="10">
        <f>'2015'!C90</f>
        <v>2932.107872</v>
      </c>
      <c r="E73" s="10">
        <f>'2015'!E90</f>
        <v>2635.2759519699998</v>
      </c>
      <c r="F73" s="10">
        <f t="shared" si="21"/>
        <v>0.8987650069546963</v>
      </c>
      <c r="G73" s="10"/>
      <c r="H73" s="13">
        <f t="shared" si="18"/>
        <v>362.86759964849011</v>
      </c>
      <c r="I73" s="232">
        <f t="shared" si="19"/>
        <v>1.7878027496996361E-3</v>
      </c>
      <c r="J73" s="15">
        <f t="shared" si="20"/>
        <v>396.888939170002</v>
      </c>
      <c r="U73" s="15"/>
      <c r="V73" s="6"/>
    </row>
    <row r="74" spans="1:22" x14ac:dyDescent="0.25">
      <c r="A74" s="6">
        <v>2016</v>
      </c>
      <c r="B74" s="10">
        <f>11517.545133-8473.991659</f>
        <v>3043.5534740000003</v>
      </c>
      <c r="C74" s="10">
        <f>'2016'!B90</f>
        <v>3043.5534739999998</v>
      </c>
      <c r="D74" s="10">
        <f>'2016'!C90</f>
        <v>3903.0341800000001</v>
      </c>
      <c r="E74" s="10">
        <f>'2016'!E90</f>
        <v>3486.8715772800001</v>
      </c>
      <c r="F74" s="10">
        <f t="shared" si="21"/>
        <v>0.89337459434700617</v>
      </c>
      <c r="G74" s="10"/>
      <c r="H74" s="13">
        <f t="shared" si="18"/>
        <v>253.77136383660383</v>
      </c>
      <c r="I74" s="232">
        <f t="shared" si="19"/>
        <v>1.3736412430426731E-3</v>
      </c>
      <c r="J74" s="15">
        <f t="shared" si="20"/>
        <v>325.43482985292889</v>
      </c>
      <c r="U74" s="15"/>
      <c r="V74" s="6"/>
    </row>
    <row r="75" spans="1:22" x14ac:dyDescent="0.25">
      <c r="A75" s="6">
        <v>2017</v>
      </c>
      <c r="B75" s="10">
        <f>13683.235659 - 10155.642745</f>
        <v>3527.5929140000007</v>
      </c>
      <c r="C75" s="10">
        <f>'2017'!B90</f>
        <v>2053.5312720000002</v>
      </c>
      <c r="D75" s="10">
        <f>'2017'!C90</f>
        <v>3900.2245560000001</v>
      </c>
      <c r="E75" s="10">
        <f>'2017'!E90</f>
        <v>3785.6241951699999</v>
      </c>
      <c r="F75" s="10">
        <f>E75/D75</f>
        <v>0.97061698392373275</v>
      </c>
      <c r="G75" s="10"/>
      <c r="H75" s="13">
        <f t="shared" si="18"/>
        <v>257.91611584358873</v>
      </c>
      <c r="I75" s="232">
        <f t="shared" si="19"/>
        <v>1.3394999302851101E-3</v>
      </c>
      <c r="J75" s="15">
        <f t="shared" si="20"/>
        <v>285.16067270944325</v>
      </c>
      <c r="U75" s="15"/>
      <c r="V75" s="6"/>
    </row>
    <row r="76" spans="1:22" s="101" customFormat="1" x14ac:dyDescent="0.25">
      <c r="A76" s="6">
        <v>2018</v>
      </c>
      <c r="B76" s="10">
        <f>19010.057108-12891.996-2183.490543</f>
        <v>3934.5705650000018</v>
      </c>
      <c r="C76" s="10">
        <v>3934.570565</v>
      </c>
      <c r="D76" s="10">
        <v>3776.7073449999998</v>
      </c>
      <c r="E76" s="10">
        <v>3521.95123285</v>
      </c>
      <c r="F76" s="10">
        <f t="shared" si="21"/>
        <v>0.93254544531037797</v>
      </c>
      <c r="G76" s="10"/>
      <c r="H76" s="13">
        <f t="shared" si="18"/>
        <v>165.07912980960293</v>
      </c>
      <c r="I76" s="232">
        <f t="shared" si="19"/>
        <v>1.1643376543379273E-3</v>
      </c>
      <c r="J76" s="15">
        <f t="shared" si="20"/>
        <v>158.45580902884012</v>
      </c>
      <c r="U76" s="15"/>
      <c r="V76" s="100"/>
    </row>
    <row r="77" spans="1:22" s="131" customFormat="1" x14ac:dyDescent="0.25">
      <c r="A77" s="6">
        <v>2019</v>
      </c>
      <c r="B77" s="10">
        <f>21463.147323-17379.415311 - 661.098056</f>
        <v>3422.6339560000006</v>
      </c>
      <c r="C77" s="10">
        <v>3422.6400000000003</v>
      </c>
      <c r="D77" s="10">
        <v>5121.7</v>
      </c>
      <c r="E77" s="10">
        <v>4898.3</v>
      </c>
      <c r="F77" s="10">
        <f t="shared" si="21"/>
        <v>0.95638167014858355</v>
      </c>
      <c r="G77" s="10"/>
      <c r="H77" s="13">
        <f t="shared" si="18"/>
        <v>82.2529598231758</v>
      </c>
      <c r="I77" s="232">
        <f t="shared" si="19"/>
        <v>6.9450200686484056E-4</v>
      </c>
      <c r="J77" s="15">
        <f t="shared" si="20"/>
        <v>123.08502449928926</v>
      </c>
    </row>
    <row r="78" spans="1:22" s="131" customFormat="1" x14ac:dyDescent="0.25">
      <c r="A78" s="107">
        <v>2020</v>
      </c>
      <c r="B78" s="10">
        <f>35661.664665-24793.200493 - 3311.809974 -81.818474</f>
        <v>7474.8357239999968</v>
      </c>
      <c r="C78" s="10">
        <v>5074.1750220000004</v>
      </c>
      <c r="D78" s="10">
        <v>6168.5569500000001</v>
      </c>
      <c r="E78" s="10">
        <v>5855.4888272899998</v>
      </c>
      <c r="F78" s="10">
        <f t="shared" si="21"/>
        <v>0.94924775352686008</v>
      </c>
      <c r="G78" s="10"/>
      <c r="H78" s="13">
        <f t="shared" si="18"/>
        <v>120.69153893303756</v>
      </c>
      <c r="I78" s="232">
        <f t="shared" si="19"/>
        <v>9.629293140606906E-4</v>
      </c>
      <c r="J78" s="15">
        <f t="shared" si="20"/>
        <v>99.599865305559561</v>
      </c>
    </row>
    <row r="79" spans="1:22" s="131" customFormat="1" x14ac:dyDescent="0.25">
      <c r="A79" s="107">
        <v>2021</v>
      </c>
      <c r="B79" s="95">
        <f>1541.560997+487.4003+1347.432083+2509.126026+309.063803+5519.549</f>
        <v>11714.132208999999</v>
      </c>
      <c r="C79" s="10">
        <v>6978.0852990000003</v>
      </c>
      <c r="D79" s="10">
        <v>6818.4951428000004</v>
      </c>
      <c r="E79" s="10">
        <v>6802.8627601099997</v>
      </c>
      <c r="F79" s="10">
        <f t="shared" si="21"/>
        <v>0.99770735589560289</v>
      </c>
      <c r="G79" s="10"/>
      <c r="H79" s="13">
        <f t="shared" si="18"/>
        <v>134.91770363442112</v>
      </c>
      <c r="I79" s="232">
        <f t="shared" si="19"/>
        <v>1.064881701936112E-3</v>
      </c>
      <c r="J79" s="15">
        <f t="shared" si="20"/>
        <v>78.532126024857504</v>
      </c>
    </row>
    <row r="80" spans="1:22" s="131" customFormat="1" x14ac:dyDescent="0.25">
      <c r="A80" s="107">
        <v>2022</v>
      </c>
      <c r="B80" s="95">
        <f>2664.093949+649.39188+2082.676078+2889.215804+15193.547941</f>
        <v>23478.925651999998</v>
      </c>
      <c r="C80" s="95">
        <v>5711.81</v>
      </c>
      <c r="D80" s="95">
        <v>33026.29</v>
      </c>
      <c r="E80" s="95">
        <v>16423.419999999998</v>
      </c>
      <c r="F80" s="10"/>
      <c r="G80" s="10"/>
      <c r="H80" s="13">
        <f t="shared" si="18"/>
        <v>195.48485447405304</v>
      </c>
      <c r="I80" s="232">
        <f t="shared" si="19"/>
        <v>1.4415070502724805E-3</v>
      </c>
      <c r="J80" s="15">
        <f t="shared" si="20"/>
        <v>274.97593331822327</v>
      </c>
    </row>
    <row r="81" spans="1:38" x14ac:dyDescent="0.25">
      <c r="A81" s="6">
        <v>2023</v>
      </c>
      <c r="B81" s="10">
        <f>196643.779891-B60</f>
        <v>84936.27139200001</v>
      </c>
      <c r="F81" s="235"/>
      <c r="G81" s="8"/>
      <c r="H81" s="244">
        <f t="shared" si="18"/>
        <v>401.6848966280445</v>
      </c>
      <c r="I81" s="232">
        <f t="shared" si="19"/>
        <v>2.9334868940307725E-3</v>
      </c>
      <c r="J81" s="15"/>
    </row>
    <row r="82" spans="1:38" s="209" customFormat="1" x14ac:dyDescent="0.25">
      <c r="A82" s="6"/>
      <c r="B82" s="10"/>
      <c r="G82" s="8"/>
      <c r="H82" s="13"/>
      <c r="I82" s="13"/>
      <c r="J82" s="216"/>
      <c r="K82" s="6"/>
      <c r="L82" s="216"/>
      <c r="M82" s="8"/>
      <c r="N82" s="12"/>
      <c r="O82" s="9"/>
      <c r="P82" s="13"/>
      <c r="Q82" s="13"/>
    </row>
    <row r="83" spans="1:38" s="209" customFormat="1" x14ac:dyDescent="0.25">
      <c r="A83" s="222" t="s">
        <v>346</v>
      </c>
      <c r="K83" s="6"/>
      <c r="L83" s="216"/>
      <c r="M83" s="8"/>
      <c r="N83" s="12"/>
      <c r="O83" s="9"/>
      <c r="P83" s="13"/>
      <c r="Q83" s="13"/>
    </row>
    <row r="84" spans="1:38" x14ac:dyDescent="0.25">
      <c r="A84" s="221" t="s">
        <v>359</v>
      </c>
    </row>
    <row r="85" spans="1:38" s="209" customFormat="1" x14ac:dyDescent="0.25">
      <c r="A85" s="224" t="s">
        <v>369</v>
      </c>
      <c r="B85" s="132"/>
    </row>
    <row r="86" spans="1:38" s="209" customFormat="1" x14ac:dyDescent="0.25">
      <c r="A86" s="224" t="s">
        <v>366</v>
      </c>
    </row>
    <row r="87" spans="1:38" s="209" customFormat="1" x14ac:dyDescent="0.25">
      <c r="A87" s="224" t="s">
        <v>371</v>
      </c>
    </row>
    <row r="88" spans="1:38" s="209" customFormat="1" x14ac:dyDescent="0.25">
      <c r="A88" s="223"/>
    </row>
    <row r="89" spans="1:38" ht="21" x14ac:dyDescent="0.35">
      <c r="A89"/>
      <c r="D89" s="14" t="s">
        <v>338</v>
      </c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</row>
    <row r="90" spans="1:38" ht="96.75" customHeight="1" x14ac:dyDescent="0.25">
      <c r="A90"/>
      <c r="B90" s="226" t="s">
        <v>17</v>
      </c>
      <c r="C90" s="226" t="s">
        <v>172</v>
      </c>
      <c r="D90" s="226" t="s">
        <v>264</v>
      </c>
      <c r="E90" s="226" t="s">
        <v>0</v>
      </c>
      <c r="F90" s="226" t="s">
        <v>386</v>
      </c>
      <c r="G90" s="11"/>
      <c r="H90" s="226" t="s">
        <v>384</v>
      </c>
      <c r="I90" s="226" t="s">
        <v>14</v>
      </c>
      <c r="J90" s="226" t="s">
        <v>387</v>
      </c>
      <c r="K90" s="135"/>
      <c r="L90" s="226" t="s">
        <v>347</v>
      </c>
      <c r="M90" s="226" t="s">
        <v>348</v>
      </c>
      <c r="N90" s="226" t="s">
        <v>352</v>
      </c>
      <c r="O90" s="226" t="s">
        <v>349</v>
      </c>
      <c r="P90" s="226" t="s">
        <v>350</v>
      </c>
      <c r="Q90" s="226" t="s">
        <v>353</v>
      </c>
      <c r="R90" s="226" t="s">
        <v>354</v>
      </c>
      <c r="S90" s="226" t="s">
        <v>355</v>
      </c>
      <c r="T90" s="226" t="s">
        <v>356</v>
      </c>
      <c r="U90" s="226" t="s">
        <v>357</v>
      </c>
      <c r="V90" s="226" t="s">
        <v>360</v>
      </c>
      <c r="W90" s="226" t="s">
        <v>361</v>
      </c>
      <c r="X90" s="226" t="s">
        <v>363</v>
      </c>
      <c r="Y90" s="226" t="s">
        <v>373</v>
      </c>
      <c r="Z90" s="226" t="s">
        <v>375</v>
      </c>
      <c r="AA90" s="226" t="s">
        <v>374</v>
      </c>
      <c r="AB90" s="226" t="s">
        <v>364</v>
      </c>
      <c r="AC90" s="226" t="s">
        <v>376</v>
      </c>
      <c r="AD90" s="226" t="s">
        <v>367</v>
      </c>
      <c r="AE90" s="226" t="s">
        <v>368</v>
      </c>
      <c r="AF90" s="226" t="s">
        <v>372</v>
      </c>
      <c r="AG90" s="226"/>
      <c r="AH90" s="226" t="s">
        <v>362</v>
      </c>
      <c r="AI90" s="226" t="s">
        <v>351</v>
      </c>
      <c r="AJ90" s="135"/>
      <c r="AK90" s="135"/>
      <c r="AL90" s="71"/>
    </row>
    <row r="91" spans="1:38" x14ac:dyDescent="0.25">
      <c r="A91" s="6">
        <v>2009</v>
      </c>
      <c r="B91" s="10">
        <v>389.393798</v>
      </c>
      <c r="D91" s="15"/>
      <c r="H91" s="10">
        <f t="shared" ref="H91:H105" si="22">B91/B4/E4</f>
        <v>144.09423912046657</v>
      </c>
      <c r="I91" s="144">
        <f t="shared" ref="I91:I105" si="23">B91/F4</f>
        <v>1.472687978037317E-3</v>
      </c>
      <c r="J91" s="10"/>
      <c r="K91" s="135"/>
      <c r="L91" s="10">
        <v>1.272532</v>
      </c>
      <c r="M91" s="10">
        <v>63.130591000000003</v>
      </c>
      <c r="N91" s="10">
        <v>126.61514099999999</v>
      </c>
      <c r="O91" s="10">
        <v>10.474308000000001</v>
      </c>
      <c r="P91" s="10">
        <v>187.90122600000001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/>
      <c r="AB91" s="10"/>
      <c r="AC91" s="10"/>
      <c r="AD91" s="10"/>
      <c r="AE91" s="10"/>
      <c r="AF91" s="10"/>
      <c r="AG91" s="10"/>
      <c r="AH91" s="10">
        <v>0</v>
      </c>
      <c r="AI91" s="220">
        <f t="shared" ref="AI91:AI105" si="24">SUM(L91:AH91)</f>
        <v>389.393798</v>
      </c>
      <c r="AJ91" s="135"/>
      <c r="AK91" s="135"/>
      <c r="AL91" s="10"/>
    </row>
    <row r="92" spans="1:38" x14ac:dyDescent="0.25">
      <c r="A92" s="6">
        <v>2010</v>
      </c>
      <c r="B92" s="10">
        <v>436.61140899999998</v>
      </c>
      <c r="D92" s="15"/>
      <c r="H92" s="10">
        <f t="shared" si="22"/>
        <v>150.98265018861434</v>
      </c>
      <c r="I92" s="144">
        <f t="shared" si="23"/>
        <v>1.2775993674187889E-3</v>
      </c>
      <c r="J92" s="10"/>
      <c r="K92" s="135"/>
      <c r="L92" s="10">
        <v>2.1223770000000002</v>
      </c>
      <c r="M92" s="10">
        <v>108</v>
      </c>
      <c r="N92" s="10">
        <v>306.58228200000002</v>
      </c>
      <c r="O92" s="10">
        <v>15.001200000000001</v>
      </c>
      <c r="P92" s="10">
        <v>0</v>
      </c>
      <c r="Q92" s="10">
        <v>4.9055499999999999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/>
      <c r="AB92" s="10"/>
      <c r="AC92" s="10"/>
      <c r="AD92" s="10"/>
      <c r="AE92" s="10"/>
      <c r="AF92" s="10"/>
      <c r="AG92" s="10"/>
      <c r="AH92" s="10">
        <v>0</v>
      </c>
      <c r="AI92" s="220">
        <f t="shared" si="24"/>
        <v>436.61140899999998</v>
      </c>
      <c r="AJ92" s="135"/>
      <c r="AK92" s="135"/>
      <c r="AL92" s="10"/>
    </row>
    <row r="93" spans="1:38" x14ac:dyDescent="0.25">
      <c r="A93" s="6">
        <v>2011</v>
      </c>
      <c r="B93" s="10">
        <v>555.20254599999998</v>
      </c>
      <c r="D93" s="15"/>
      <c r="H93" s="10">
        <f t="shared" si="22"/>
        <v>176.69330881423267</v>
      </c>
      <c r="I93" s="144">
        <f t="shared" si="23"/>
        <v>1.183822499784819E-3</v>
      </c>
      <c r="J93" s="10"/>
      <c r="K93" s="135"/>
      <c r="L93" s="10">
        <v>2.1527959999999999</v>
      </c>
      <c r="M93" s="10">
        <v>148.5</v>
      </c>
      <c r="N93" s="10">
        <v>361.14299999999997</v>
      </c>
      <c r="O93" s="10">
        <v>15.001200000000001</v>
      </c>
      <c r="P93" s="10">
        <v>0</v>
      </c>
      <c r="Q93" s="10">
        <v>24.905550000000002</v>
      </c>
      <c r="R93" s="10">
        <v>3.5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/>
      <c r="AB93" s="10"/>
      <c r="AC93" s="10"/>
      <c r="AD93" s="10"/>
      <c r="AE93" s="10"/>
      <c r="AF93" s="10"/>
      <c r="AG93" s="10"/>
      <c r="AH93" s="10">
        <v>0</v>
      </c>
      <c r="AI93" s="220">
        <f t="shared" si="24"/>
        <v>555.20254599999998</v>
      </c>
      <c r="AJ93" s="135"/>
      <c r="AK93" s="135" t="s">
        <v>13</v>
      </c>
      <c r="AL93" s="10"/>
    </row>
    <row r="94" spans="1:38" x14ac:dyDescent="0.25">
      <c r="A94" s="6">
        <v>2012</v>
      </c>
      <c r="B94" s="10">
        <v>524.77969199999995</v>
      </c>
      <c r="D94" s="15"/>
      <c r="H94" s="10">
        <f t="shared" si="22"/>
        <v>148.72684023225088</v>
      </c>
      <c r="I94" s="144">
        <f t="shared" si="23"/>
        <v>8.9159287194160288E-4</v>
      </c>
      <c r="J94" s="10"/>
      <c r="K94" s="135"/>
      <c r="L94" s="10">
        <v>1.8155760000000001</v>
      </c>
      <c r="M94" s="10">
        <v>181.103846</v>
      </c>
      <c r="N94" s="10">
        <v>176.55773300000001</v>
      </c>
      <c r="O94" s="10">
        <v>18</v>
      </c>
      <c r="P94" s="10">
        <v>0</v>
      </c>
      <c r="Q94" s="10">
        <v>18.604807000000001</v>
      </c>
      <c r="R94" s="10">
        <v>2.976769</v>
      </c>
      <c r="S94" s="10">
        <v>125.720961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/>
      <c r="AB94" s="10"/>
      <c r="AC94" s="10"/>
      <c r="AD94" s="10"/>
      <c r="AE94" s="10"/>
      <c r="AF94" s="10"/>
      <c r="AG94" s="10"/>
      <c r="AH94" s="10">
        <v>0</v>
      </c>
      <c r="AI94" s="220">
        <f t="shared" si="24"/>
        <v>524.77969200000007</v>
      </c>
      <c r="AJ94" s="135"/>
      <c r="AK94" s="135"/>
      <c r="AL94" s="10"/>
    </row>
    <row r="95" spans="1:38" x14ac:dyDescent="0.25">
      <c r="A95" s="6">
        <v>2013</v>
      </c>
      <c r="B95" s="10">
        <v>552.17331000000001</v>
      </c>
      <c r="D95" s="15"/>
      <c r="H95" s="10">
        <f t="shared" si="22"/>
        <v>127.66674271576944</v>
      </c>
      <c r="I95" s="144">
        <f t="shared" si="23"/>
        <v>7.0777858410249342E-4</v>
      </c>
      <c r="J95" s="10"/>
      <c r="K95" s="8"/>
      <c r="L95" s="10">
        <v>4.2901040000000004</v>
      </c>
      <c r="M95" s="10">
        <v>86.971171999999996</v>
      </c>
      <c r="N95" s="10">
        <v>142.02102500000001</v>
      </c>
      <c r="O95" s="10">
        <v>18</v>
      </c>
      <c r="P95" s="10">
        <v>0</v>
      </c>
      <c r="Q95" s="10">
        <v>32.674030999999999</v>
      </c>
      <c r="R95" s="10">
        <v>4.0842539999999996</v>
      </c>
      <c r="S95" s="10">
        <v>157.61801700000001</v>
      </c>
      <c r="T95" s="10">
        <v>1.3133699999999999</v>
      </c>
      <c r="U95" s="10">
        <v>105.20035799999999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/>
      <c r="AB95" s="10"/>
      <c r="AC95" s="10"/>
      <c r="AD95" s="10"/>
      <c r="AE95" s="10"/>
      <c r="AF95" s="10"/>
      <c r="AG95" s="10"/>
      <c r="AH95" s="10">
        <v>0</v>
      </c>
      <c r="AI95" s="220">
        <f t="shared" si="24"/>
        <v>552.17233099999999</v>
      </c>
      <c r="AK95" s="10"/>
    </row>
    <row r="96" spans="1:38" x14ac:dyDescent="0.25">
      <c r="A96" s="6">
        <v>2014</v>
      </c>
      <c r="B96" s="10">
        <v>819.62564199999997</v>
      </c>
      <c r="D96" s="15"/>
      <c r="H96" s="10">
        <f t="shared" si="22"/>
        <v>126.56244309347949</v>
      </c>
      <c r="I96" s="144">
        <f t="shared" si="23"/>
        <v>7.0368663204126267E-4</v>
      </c>
      <c r="J96" s="10"/>
      <c r="K96" s="8"/>
      <c r="L96" s="10">
        <v>6.3776419999999998</v>
      </c>
      <c r="M96" s="10">
        <v>88.500361999999996</v>
      </c>
      <c r="N96" s="10">
        <v>81.747381000000004</v>
      </c>
      <c r="O96" s="10">
        <v>68</v>
      </c>
      <c r="P96" s="10">
        <v>0</v>
      </c>
      <c r="Q96" s="10">
        <v>37</v>
      </c>
      <c r="R96" s="10">
        <v>5</v>
      </c>
      <c r="S96" s="10">
        <v>202.00035399999999</v>
      </c>
      <c r="T96" s="10">
        <v>0.55000000000000004</v>
      </c>
      <c r="U96" s="10">
        <v>176.25982999999999</v>
      </c>
      <c r="V96" s="10">
        <v>107.85195899999999</v>
      </c>
      <c r="W96" s="10">
        <v>21.558114</v>
      </c>
      <c r="X96" s="10">
        <v>0</v>
      </c>
      <c r="Y96" s="10">
        <v>0</v>
      </c>
      <c r="Z96" s="10">
        <v>0</v>
      </c>
      <c r="AA96" s="10"/>
      <c r="AB96" s="10"/>
      <c r="AC96" s="10"/>
      <c r="AD96" s="10"/>
      <c r="AE96" s="10"/>
      <c r="AF96" s="10"/>
      <c r="AG96" s="10"/>
      <c r="AH96" s="10">
        <v>24.78</v>
      </c>
      <c r="AI96" s="220">
        <f t="shared" si="24"/>
        <v>819.62564199999997</v>
      </c>
    </row>
    <row r="97" spans="1:35" x14ac:dyDescent="0.25">
      <c r="A97" s="6">
        <v>2015</v>
      </c>
      <c r="B97" s="10">
        <v>1271.1395219999999</v>
      </c>
      <c r="D97" s="15"/>
      <c r="H97" s="10">
        <f t="shared" si="22"/>
        <v>172.06093310595753</v>
      </c>
      <c r="I97" s="144">
        <f t="shared" si="23"/>
        <v>8.4772244648102736E-4</v>
      </c>
      <c r="J97" s="10"/>
      <c r="K97" s="8"/>
      <c r="L97" s="10">
        <v>3.5751499999999998</v>
      </c>
      <c r="M97" s="10">
        <v>225</v>
      </c>
      <c r="N97" s="10">
        <v>41.514372000000002</v>
      </c>
      <c r="O97" s="10">
        <v>200</v>
      </c>
      <c r="P97" s="10">
        <v>0</v>
      </c>
      <c r="Q97" s="10">
        <v>37</v>
      </c>
      <c r="R97" s="10">
        <v>3</v>
      </c>
      <c r="S97" s="10">
        <v>368.5</v>
      </c>
      <c r="T97" s="10">
        <v>0.05</v>
      </c>
      <c r="U97" s="10">
        <v>333</v>
      </c>
      <c r="V97" s="10">
        <v>15</v>
      </c>
      <c r="W97" s="10">
        <v>44.5</v>
      </c>
      <c r="X97" s="10">
        <v>0</v>
      </c>
      <c r="Y97" s="10">
        <v>0</v>
      </c>
      <c r="Z97" s="10">
        <v>0</v>
      </c>
      <c r="AA97" s="10"/>
      <c r="AB97" s="10"/>
      <c r="AC97" s="10"/>
      <c r="AD97" s="10"/>
      <c r="AE97" s="10"/>
      <c r="AF97" s="10"/>
      <c r="AG97" s="10"/>
      <c r="AH97" s="10">
        <v>0</v>
      </c>
      <c r="AI97" s="220">
        <f t="shared" si="24"/>
        <v>1271.1395219999999</v>
      </c>
    </row>
    <row r="98" spans="1:35" x14ac:dyDescent="0.25">
      <c r="A98" s="6">
        <v>2016</v>
      </c>
      <c r="B98" s="10">
        <v>1270.9665379999999</v>
      </c>
      <c r="D98" s="15"/>
      <c r="H98" s="10">
        <f t="shared" si="22"/>
        <v>105.9731378121818</v>
      </c>
      <c r="I98" s="144">
        <f t="shared" si="23"/>
        <v>5.7362292794858329E-4</v>
      </c>
      <c r="J98" s="10"/>
      <c r="K98" s="8"/>
      <c r="L98" s="10">
        <v>52.858538000000003</v>
      </c>
      <c r="M98" s="10">
        <v>112</v>
      </c>
      <c r="N98" s="10">
        <v>0</v>
      </c>
      <c r="O98" s="10">
        <v>200</v>
      </c>
      <c r="P98" s="10">
        <v>0</v>
      </c>
      <c r="Q98" s="10">
        <v>35</v>
      </c>
      <c r="R98" s="10">
        <v>0</v>
      </c>
      <c r="S98" s="10">
        <v>0</v>
      </c>
      <c r="T98" s="10">
        <v>0</v>
      </c>
      <c r="U98" s="10">
        <v>359</v>
      </c>
      <c r="V98" s="10">
        <v>225.99799999999999</v>
      </c>
      <c r="W98" s="10">
        <v>87</v>
      </c>
      <c r="X98" s="10">
        <v>0.76</v>
      </c>
      <c r="Y98" s="10">
        <v>35</v>
      </c>
      <c r="Z98" s="10">
        <v>0</v>
      </c>
      <c r="AA98" s="10"/>
      <c r="AB98" s="10"/>
      <c r="AC98" s="10"/>
      <c r="AD98" s="10"/>
      <c r="AE98" s="10"/>
      <c r="AF98" s="10"/>
      <c r="AG98" s="10"/>
      <c r="AH98" s="10">
        <v>163.35</v>
      </c>
      <c r="AI98" s="10">
        <f t="shared" si="24"/>
        <v>1270.9665379999999</v>
      </c>
    </row>
    <row r="99" spans="1:35" x14ac:dyDescent="0.25">
      <c r="A99" s="6">
        <v>2017</v>
      </c>
      <c r="B99" s="10">
        <v>860.116803</v>
      </c>
      <c r="D99" s="15"/>
      <c r="H99" s="10">
        <f t="shared" si="22"/>
        <v>62.886503746266769</v>
      </c>
      <c r="I99" s="144">
        <f t="shared" si="23"/>
        <v>3.2660412517643229E-4</v>
      </c>
      <c r="J99" s="10"/>
      <c r="K99" s="8"/>
      <c r="L99" s="10">
        <v>23.784980999999998</v>
      </c>
      <c r="M99" s="10">
        <v>66.5</v>
      </c>
      <c r="N99" s="10">
        <v>0</v>
      </c>
      <c r="O99" s="10">
        <v>94.692972999999995</v>
      </c>
      <c r="P99" s="10">
        <v>0</v>
      </c>
      <c r="Q99" s="10">
        <v>11.453025</v>
      </c>
      <c r="R99" s="10">
        <v>0</v>
      </c>
      <c r="S99" s="10">
        <v>0</v>
      </c>
      <c r="T99" s="10">
        <v>0</v>
      </c>
      <c r="U99" s="10">
        <v>180.48099999999999</v>
      </c>
      <c r="V99" s="10">
        <v>216.6</v>
      </c>
      <c r="W99" s="10">
        <v>30.875</v>
      </c>
      <c r="X99" s="10">
        <v>0</v>
      </c>
      <c r="Y99" s="10">
        <v>6.65</v>
      </c>
      <c r="Z99" s="10">
        <v>39.9</v>
      </c>
      <c r="AA99" s="10">
        <v>118.7671</v>
      </c>
      <c r="AB99" s="10"/>
      <c r="AC99" s="10"/>
      <c r="AD99" s="10"/>
      <c r="AE99" s="10"/>
      <c r="AF99" s="10"/>
      <c r="AG99" s="10"/>
      <c r="AH99" s="10">
        <v>70.412723999999997</v>
      </c>
      <c r="AI99" s="220">
        <f t="shared" si="24"/>
        <v>860.116803</v>
      </c>
    </row>
    <row r="100" spans="1:35" s="101" customFormat="1" x14ac:dyDescent="0.25">
      <c r="A100" s="6">
        <v>2018</v>
      </c>
      <c r="B100" s="10">
        <v>1984.2336660000001</v>
      </c>
      <c r="D100" s="15"/>
      <c r="H100" s="10">
        <f t="shared" si="22"/>
        <v>83.250652519990638</v>
      </c>
      <c r="I100" s="144">
        <f t="shared" si="23"/>
        <v>5.8718427695267047E-4</v>
      </c>
      <c r="J100" s="10"/>
      <c r="K100" s="8"/>
      <c r="L100" s="10">
        <v>98.757654000000002</v>
      </c>
      <c r="M100" s="10">
        <v>20</v>
      </c>
      <c r="N100" s="10"/>
      <c r="O100" s="10">
        <v>200</v>
      </c>
      <c r="P100" s="10"/>
      <c r="Q100" s="10">
        <v>100</v>
      </c>
      <c r="R100" s="10"/>
      <c r="S100" s="10"/>
      <c r="T100" s="10"/>
      <c r="U100" s="10"/>
      <c r="V100" s="10">
        <v>533.99141599999996</v>
      </c>
      <c r="W100" s="10">
        <v>80.93186</v>
      </c>
      <c r="X100" s="10"/>
      <c r="Y100" s="10">
        <v>10</v>
      </c>
      <c r="Z100" s="10">
        <v>106</v>
      </c>
      <c r="AA100" s="10">
        <v>225</v>
      </c>
      <c r="AB100" s="10">
        <v>376.21602200000001</v>
      </c>
      <c r="AC100" s="10"/>
      <c r="AD100" s="10"/>
      <c r="AE100" s="10"/>
      <c r="AF100" s="10"/>
      <c r="AG100" s="10"/>
      <c r="AH100" s="10">
        <v>233.336714</v>
      </c>
      <c r="AI100" s="10">
        <f t="shared" si="24"/>
        <v>1984.2336660000001</v>
      </c>
    </row>
    <row r="101" spans="1:35" s="131" customFormat="1" x14ac:dyDescent="0.25">
      <c r="A101" s="6">
        <v>2019</v>
      </c>
      <c r="B101" s="10">
        <v>2078.4208530000001</v>
      </c>
      <c r="D101" s="15"/>
      <c r="H101" s="10">
        <f t="shared" si="22"/>
        <v>49.948743895842931</v>
      </c>
      <c r="I101" s="144">
        <f t="shared" si="23"/>
        <v>4.2174169720597302E-4</v>
      </c>
      <c r="J101" s="10"/>
      <c r="L101" s="10">
        <v>120.624031</v>
      </c>
      <c r="M101" s="10"/>
      <c r="N101" s="10"/>
      <c r="O101" s="10">
        <v>106.14782200000001</v>
      </c>
      <c r="P101" s="10"/>
      <c r="Q101" s="10">
        <v>44</v>
      </c>
      <c r="R101" s="10"/>
      <c r="S101" s="10"/>
      <c r="T101" s="10"/>
      <c r="U101" s="10"/>
      <c r="V101" s="10">
        <v>448</v>
      </c>
      <c r="W101" s="10">
        <v>79</v>
      </c>
      <c r="X101" s="10"/>
      <c r="Y101" s="10">
        <v>9</v>
      </c>
      <c r="Z101" s="10">
        <v>88</v>
      </c>
      <c r="AA101" s="10">
        <v>462.85899999999998</v>
      </c>
      <c r="AB101" s="10">
        <v>293.29000000000002</v>
      </c>
      <c r="AC101" s="10"/>
      <c r="AD101" s="10"/>
      <c r="AE101" s="10"/>
      <c r="AF101" s="10"/>
      <c r="AG101" s="10"/>
      <c r="AH101" s="10">
        <v>427.5</v>
      </c>
      <c r="AI101" s="10">
        <f t="shared" si="24"/>
        <v>2078.4208529999996</v>
      </c>
    </row>
    <row r="102" spans="1:35" s="131" customFormat="1" x14ac:dyDescent="0.25">
      <c r="A102" s="107">
        <v>2020</v>
      </c>
      <c r="B102" s="10">
        <v>4144.6641840000002</v>
      </c>
      <c r="H102" s="10">
        <f t="shared" si="22"/>
        <v>66.921323383936169</v>
      </c>
      <c r="I102" s="144">
        <f t="shared" si="23"/>
        <v>5.3392727105651026E-4</v>
      </c>
      <c r="J102" s="10"/>
      <c r="L102" s="220">
        <v>190.21876499999999</v>
      </c>
      <c r="M102" s="220"/>
      <c r="N102" s="220"/>
      <c r="O102" s="220">
        <v>470</v>
      </c>
      <c r="P102" s="220"/>
      <c r="Q102" s="220">
        <v>95</v>
      </c>
      <c r="R102" s="220"/>
      <c r="S102" s="220"/>
      <c r="T102" s="220"/>
      <c r="U102" s="220"/>
      <c r="V102" s="220">
        <v>948.70779300000004</v>
      </c>
      <c r="W102" s="220">
        <v>595</v>
      </c>
      <c r="X102" s="220"/>
      <c r="Y102" s="220">
        <v>20</v>
      </c>
      <c r="Z102" s="220">
        <v>225</v>
      </c>
      <c r="AA102" s="220">
        <v>1085.7376260000001</v>
      </c>
      <c r="AB102" s="220">
        <v>20</v>
      </c>
      <c r="AC102" s="220">
        <v>365</v>
      </c>
      <c r="AD102" s="220"/>
      <c r="AE102" s="220"/>
      <c r="AF102" s="220"/>
      <c r="AG102" s="220"/>
      <c r="AH102" s="220">
        <v>130</v>
      </c>
      <c r="AI102" s="220">
        <f t="shared" si="24"/>
        <v>4144.6641840000002</v>
      </c>
    </row>
    <row r="103" spans="1:35" s="131" customFormat="1" x14ac:dyDescent="0.25">
      <c r="A103" s="107">
        <v>2021</v>
      </c>
      <c r="B103" s="10">
        <v>5780.4162180000003</v>
      </c>
      <c r="C103" s="10">
        <v>0</v>
      </c>
      <c r="D103" s="15">
        <v>4642.9603071299998</v>
      </c>
      <c r="E103" s="15">
        <v>4642.9603071299998</v>
      </c>
      <c r="H103" s="10">
        <f t="shared" si="22"/>
        <v>66.576035532921594</v>
      </c>
      <c r="I103" s="144">
        <f t="shared" si="23"/>
        <v>5.2547293732895461E-4</v>
      </c>
      <c r="J103" s="10">
        <f>D103/B16/E16</f>
        <v>53.475369026693059</v>
      </c>
      <c r="L103" s="220">
        <v>203.25354100000001</v>
      </c>
      <c r="M103" s="220"/>
      <c r="N103" s="220"/>
      <c r="O103" s="220">
        <v>606.14800000000002</v>
      </c>
      <c r="P103" s="220"/>
      <c r="Q103" s="220">
        <v>20</v>
      </c>
      <c r="R103" s="220"/>
      <c r="S103" s="220"/>
      <c r="T103" s="220"/>
      <c r="U103" s="220"/>
      <c r="V103" s="220">
        <v>1677.3284739999999</v>
      </c>
      <c r="W103" s="220"/>
      <c r="X103" s="220"/>
      <c r="Y103" s="220">
        <v>10</v>
      </c>
      <c r="Z103" s="220">
        <v>948</v>
      </c>
      <c r="AA103" s="220">
        <v>1508.6861240000001</v>
      </c>
      <c r="AB103" s="220"/>
      <c r="AC103" s="220">
        <v>762</v>
      </c>
      <c r="AD103" s="220">
        <v>5.0000790000000004</v>
      </c>
      <c r="AE103" s="220">
        <v>40</v>
      </c>
      <c r="AF103" s="220"/>
      <c r="AG103" s="220"/>
      <c r="AH103" s="220"/>
      <c r="AI103" s="220">
        <f t="shared" si="24"/>
        <v>5780.4162180000003</v>
      </c>
    </row>
    <row r="104" spans="1:35" s="101" customFormat="1" x14ac:dyDescent="0.25">
      <c r="A104" s="107">
        <v>2022</v>
      </c>
      <c r="B104" s="10">
        <v>8105.4355020000003</v>
      </c>
      <c r="C104" s="10">
        <v>5942.7</v>
      </c>
      <c r="D104" s="10">
        <v>9121.2999999999993</v>
      </c>
      <c r="E104" s="245">
        <v>5691.57</v>
      </c>
      <c r="H104" s="10">
        <f t="shared" si="22"/>
        <v>67.485621064706677</v>
      </c>
      <c r="I104" s="144">
        <f t="shared" si="23"/>
        <v>4.9763956813188271E-4</v>
      </c>
      <c r="J104" s="10">
        <f>D104/B17/E17</f>
        <v>75.943679431613717</v>
      </c>
      <c r="K104" s="8"/>
      <c r="L104" s="10">
        <v>474.30300199999999</v>
      </c>
      <c r="M104" s="10"/>
      <c r="N104" s="10"/>
      <c r="O104" s="10">
        <v>950</v>
      </c>
      <c r="P104" s="10"/>
      <c r="Q104" s="10">
        <v>82.5</v>
      </c>
      <c r="R104" s="10"/>
      <c r="S104" s="10"/>
      <c r="T104" s="10"/>
      <c r="U104" s="10"/>
      <c r="V104" s="10">
        <v>690.625</v>
      </c>
      <c r="W104" s="10"/>
      <c r="X104" s="10"/>
      <c r="Y104" s="10">
        <v>22</v>
      </c>
      <c r="Z104" s="10">
        <v>1065</v>
      </c>
      <c r="AA104" s="10">
        <v>1731.25</v>
      </c>
      <c r="AB104" s="10">
        <v>639.0625</v>
      </c>
      <c r="AC104" s="10">
        <v>2280.6950000000002</v>
      </c>
      <c r="AD104" s="10">
        <v>5</v>
      </c>
      <c r="AE104" s="10">
        <v>165</v>
      </c>
      <c r="AF104" s="10"/>
      <c r="AG104" s="10"/>
      <c r="AH104" s="10"/>
      <c r="AI104" s="10">
        <f t="shared" si="24"/>
        <v>8105.4355020000003</v>
      </c>
    </row>
    <row r="105" spans="1:35" ht="18" customHeight="1" x14ac:dyDescent="0.25">
      <c r="A105" s="6">
        <v>2023</v>
      </c>
      <c r="B105" s="10">
        <v>13318.532727</v>
      </c>
      <c r="H105" s="225">
        <f t="shared" si="22"/>
        <v>62.986676410498937</v>
      </c>
      <c r="I105" s="144">
        <f t="shared" si="23"/>
        <v>4.5998889004744242E-4</v>
      </c>
      <c r="J105" s="10"/>
      <c r="L105" s="220">
        <v>1296.353629</v>
      </c>
      <c r="M105" s="220"/>
      <c r="N105" s="220"/>
      <c r="O105" s="220">
        <v>1000</v>
      </c>
      <c r="P105" s="220"/>
      <c r="Q105" s="220">
        <v>50</v>
      </c>
      <c r="R105" s="220"/>
      <c r="S105" s="220"/>
      <c r="T105" s="220"/>
      <c r="U105" s="220"/>
      <c r="V105" s="220"/>
      <c r="W105" s="220"/>
      <c r="X105" s="220"/>
      <c r="Y105" s="220">
        <v>30</v>
      </c>
      <c r="Z105" s="220">
        <v>1990</v>
      </c>
      <c r="AA105" s="220">
        <v>1125</v>
      </c>
      <c r="AB105" s="220"/>
      <c r="AC105" s="220">
        <v>3227.1790980000001</v>
      </c>
      <c r="AD105" s="220"/>
      <c r="AE105" s="220">
        <v>50</v>
      </c>
      <c r="AF105" s="220">
        <v>4550</v>
      </c>
      <c r="AG105" s="220"/>
      <c r="AH105" s="220"/>
      <c r="AI105" s="220">
        <f t="shared" si="24"/>
        <v>13318.532727</v>
      </c>
    </row>
    <row r="106" spans="1:35" s="209" customFormat="1" ht="18" customHeight="1" x14ac:dyDescent="0.25">
      <c r="A106" s="6"/>
      <c r="B106" s="10"/>
      <c r="L106" s="216"/>
      <c r="M106" s="8"/>
      <c r="N106" s="12"/>
      <c r="O106" s="9"/>
      <c r="P106" s="13"/>
      <c r="Q106" s="13"/>
      <c r="X106" s="43"/>
      <c r="Y106" s="43"/>
      <c r="Z106" s="43"/>
      <c r="AA106" s="43"/>
    </row>
    <row r="107" spans="1:35" s="209" customFormat="1" ht="18" customHeight="1" x14ac:dyDescent="0.25">
      <c r="A107" s="221" t="s">
        <v>370</v>
      </c>
      <c r="B107" s="10"/>
      <c r="L107" s="216"/>
      <c r="M107" s="8"/>
      <c r="N107" s="12"/>
      <c r="O107" s="9"/>
      <c r="P107" s="13"/>
      <c r="Q107" s="13"/>
      <c r="X107" s="43"/>
      <c r="Y107" s="43"/>
      <c r="Z107" s="43"/>
      <c r="AA107" s="43"/>
    </row>
    <row r="108" spans="1:35" s="209" customFormat="1" ht="18" customHeight="1" x14ac:dyDescent="0.25">
      <c r="A108" s="221"/>
      <c r="B108" s="10"/>
      <c r="L108" s="216"/>
      <c r="M108" s="8"/>
      <c r="N108" s="12"/>
      <c r="O108" s="9"/>
      <c r="P108" s="13"/>
      <c r="Q108" s="13"/>
      <c r="X108" s="43"/>
      <c r="Y108" s="43"/>
      <c r="Z108" s="43"/>
      <c r="AA108" s="43"/>
    </row>
    <row r="109" spans="1:35" s="209" customFormat="1" ht="18" customHeight="1" x14ac:dyDescent="0.25">
      <c r="A109" s="221"/>
      <c r="B109" s="10"/>
      <c r="L109" s="216"/>
      <c r="M109" s="8"/>
      <c r="N109" s="12"/>
      <c r="O109" s="9"/>
      <c r="P109" s="13"/>
      <c r="Q109" s="13"/>
      <c r="X109" s="43"/>
      <c r="Y109" s="43"/>
      <c r="Z109" s="43"/>
      <c r="AA109" s="43"/>
    </row>
    <row r="110" spans="1:35" ht="21" x14ac:dyDescent="0.35">
      <c r="D110" s="125" t="s">
        <v>392</v>
      </c>
    </row>
    <row r="111" spans="1:35" ht="78" customHeight="1" x14ac:dyDescent="0.25">
      <c r="B111" s="226" t="s">
        <v>17</v>
      </c>
      <c r="C111" s="226" t="s">
        <v>172</v>
      </c>
      <c r="D111" s="226" t="s">
        <v>264</v>
      </c>
      <c r="E111" s="226" t="s">
        <v>0</v>
      </c>
      <c r="F111" s="226" t="s">
        <v>386</v>
      </c>
      <c r="H111" s="226" t="s">
        <v>384</v>
      </c>
      <c r="I111" s="226" t="s">
        <v>14</v>
      </c>
      <c r="J111" s="226" t="s">
        <v>387</v>
      </c>
      <c r="U111" s="6"/>
      <c r="V111" s="6"/>
      <c r="W111" s="6"/>
      <c r="X111" s="6"/>
      <c r="Y111" s="6"/>
    </row>
    <row r="112" spans="1:35" x14ac:dyDescent="0.25">
      <c r="A112" s="7">
        <v>2009</v>
      </c>
      <c r="B112" s="10">
        <v>531.17071499999997</v>
      </c>
      <c r="C112" s="10">
        <v>531.17071499999997</v>
      </c>
      <c r="D112" s="10">
        <v>493.13232699999998</v>
      </c>
      <c r="E112" s="10">
        <v>443.30616414999997</v>
      </c>
      <c r="F112" s="184">
        <f>E112/D112</f>
        <v>0.89895985291996483</v>
      </c>
      <c r="H112" s="15">
        <f t="shared" ref="H112:H126" si="25">B112/B4/E4</f>
        <v>196.55844652409996</v>
      </c>
      <c r="I112" s="144">
        <f t="shared" ref="I112:I126" si="26">B112/F4</f>
        <v>2.0088885089689741E-3</v>
      </c>
      <c r="J112" s="15">
        <f t="shared" ref="J112:J125" si="27">D112/B4/E4</f>
        <v>182.48243246229129</v>
      </c>
      <c r="X112" s="6"/>
      <c r="Y112" s="6"/>
    </row>
    <row r="113" spans="1:26" ht="15.75" x14ac:dyDescent="0.25">
      <c r="A113" s="7">
        <v>2010</v>
      </c>
      <c r="B113" s="10">
        <v>725.26575000000003</v>
      </c>
      <c r="C113" s="10">
        <v>725.26575000000003</v>
      </c>
      <c r="D113" s="10">
        <v>678.996848</v>
      </c>
      <c r="E113" s="10">
        <v>637.77649085999997</v>
      </c>
      <c r="F113" s="184">
        <f t="shared" ref="F113:F125" si="28">E113/D113</f>
        <v>0.93929227026397033</v>
      </c>
      <c r="H113" s="15">
        <f t="shared" si="25"/>
        <v>250.80092450363117</v>
      </c>
      <c r="I113" s="144">
        <f t="shared" si="26"/>
        <v>2.1222511466953294E-3</v>
      </c>
      <c r="J113" s="15">
        <f t="shared" si="27"/>
        <v>234.80088121278513</v>
      </c>
      <c r="U113" s="43"/>
      <c r="V113" s="43"/>
      <c r="W113" s="43"/>
      <c r="X113" s="43"/>
      <c r="Y113" s="43"/>
      <c r="Z113" s="43"/>
    </row>
    <row r="114" spans="1:26" ht="15.75" x14ac:dyDescent="0.25">
      <c r="A114" s="7">
        <v>2011</v>
      </c>
      <c r="B114" s="10">
        <v>827.35861199999999</v>
      </c>
      <c r="C114" s="10">
        <v>827.35861199999999</v>
      </c>
      <c r="D114" s="10">
        <v>842.34135900000001</v>
      </c>
      <c r="E114" s="10">
        <v>801.12614120000001</v>
      </c>
      <c r="F114" s="184">
        <f t="shared" si="28"/>
        <v>0.95107064688248322</v>
      </c>
      <c r="H114" s="15">
        <f t="shared" si="25"/>
        <v>263.30702512706222</v>
      </c>
      <c r="I114" s="144">
        <f t="shared" si="26"/>
        <v>1.7641232867767469E-3</v>
      </c>
      <c r="J114" s="15">
        <f t="shared" si="27"/>
        <v>268.07528701928436</v>
      </c>
      <c r="U114" s="43"/>
      <c r="V114" s="43"/>
      <c r="W114" s="43"/>
      <c r="X114" s="43"/>
      <c r="Y114" s="43"/>
      <c r="Z114" s="43"/>
    </row>
    <row r="115" spans="1:26" ht="15.75" x14ac:dyDescent="0.25">
      <c r="A115" s="7">
        <v>2012</v>
      </c>
      <c r="B115" s="10">
        <v>1046.4299900000001</v>
      </c>
      <c r="C115" s="10">
        <v>1046.4299900000001</v>
      </c>
      <c r="D115" s="10">
        <v>1116.8375570000001</v>
      </c>
      <c r="E115" s="10">
        <v>1017.00606726</v>
      </c>
      <c r="F115" s="184">
        <f t="shared" si="28"/>
        <v>0.91061234544425329</v>
      </c>
      <c r="H115" s="15">
        <f t="shared" si="25"/>
        <v>296.56678470889824</v>
      </c>
      <c r="I115" s="144">
        <f t="shared" si="26"/>
        <v>1.7778689501382668E-3</v>
      </c>
      <c r="J115" s="15">
        <f t="shared" si="27"/>
        <v>316.52086282583593</v>
      </c>
      <c r="U115" s="43"/>
      <c r="V115" s="43"/>
      <c r="W115" s="43"/>
      <c r="X115" s="43"/>
      <c r="Y115" s="43"/>
      <c r="Z115" s="43"/>
    </row>
    <row r="116" spans="1:26" ht="15.75" x14ac:dyDescent="0.25">
      <c r="A116" s="7">
        <v>2013</v>
      </c>
      <c r="B116" s="10">
        <v>1536.5319999999999</v>
      </c>
      <c r="C116" s="10">
        <v>1536.5319999999999</v>
      </c>
      <c r="D116" s="10">
        <v>1569.186428</v>
      </c>
      <c r="E116" s="10">
        <v>1426.56957231</v>
      </c>
      <c r="F116" s="184">
        <f t="shared" si="28"/>
        <v>0.90911414147790481</v>
      </c>
      <c r="H116" s="15">
        <f t="shared" si="25"/>
        <v>355.25809010679393</v>
      </c>
      <c r="I116" s="144">
        <f t="shared" si="26"/>
        <v>1.9695346075096825E-3</v>
      </c>
      <c r="J116" s="15">
        <f t="shared" si="27"/>
        <v>362.80804658333318</v>
      </c>
      <c r="U116" s="43"/>
      <c r="V116" s="43"/>
      <c r="W116" s="43"/>
      <c r="X116" s="43"/>
      <c r="Y116" s="43"/>
      <c r="Z116" s="43"/>
    </row>
    <row r="117" spans="1:26" ht="15.75" x14ac:dyDescent="0.25">
      <c r="A117" s="7">
        <v>2014</v>
      </c>
      <c r="B117" s="10">
        <v>1928.5051120000001</v>
      </c>
      <c r="C117" s="10">
        <v>1928.5051120000001</v>
      </c>
      <c r="D117" s="10">
        <v>2241.6955710000002</v>
      </c>
      <c r="E117" s="10">
        <v>2004.0922819</v>
      </c>
      <c r="F117" s="184">
        <f t="shared" si="28"/>
        <v>0.89400733437055968</v>
      </c>
      <c r="H117" s="15">
        <f t="shared" si="25"/>
        <v>297.78999824530172</v>
      </c>
      <c r="I117" s="144">
        <f t="shared" si="26"/>
        <v>1.6557110924765798E-3</v>
      </c>
      <c r="J117" s="15">
        <f t="shared" si="27"/>
        <v>346.15128370714461</v>
      </c>
      <c r="U117" s="43"/>
      <c r="V117" s="43"/>
      <c r="W117" s="43"/>
      <c r="X117" s="43"/>
      <c r="Y117" s="43"/>
      <c r="Z117" s="43"/>
    </row>
    <row r="118" spans="1:26" ht="18.75" customHeight="1" x14ac:dyDescent="0.25">
      <c r="A118" s="7">
        <v>2015</v>
      </c>
      <c r="B118" s="10">
        <v>3008.71</v>
      </c>
      <c r="C118" s="10">
        <v>3008.71</v>
      </c>
      <c r="D118" s="10">
        <v>3367.273921</v>
      </c>
      <c r="E118" s="10">
        <v>2934.9921872</v>
      </c>
      <c r="F118" s="184">
        <f t="shared" si="28"/>
        <v>0.87162264076466267</v>
      </c>
      <c r="H118" s="15">
        <f t="shared" si="25"/>
        <v>407.25777232597562</v>
      </c>
      <c r="I118" s="144">
        <f t="shared" si="26"/>
        <v>2.0065075137770216E-3</v>
      </c>
      <c r="J118" s="15">
        <f t="shared" si="27"/>
        <v>455.79284008023808</v>
      </c>
      <c r="U118" s="43"/>
      <c r="V118" s="43"/>
      <c r="W118" s="43"/>
      <c r="X118" s="43"/>
      <c r="Y118" s="43"/>
      <c r="Z118" s="43"/>
    </row>
    <row r="119" spans="1:26" ht="15.75" x14ac:dyDescent="0.25">
      <c r="A119" s="7">
        <v>2016</v>
      </c>
      <c r="B119" s="10">
        <v>3901.7620000000002</v>
      </c>
      <c r="C119" s="10">
        <v>3901.7620000000002</v>
      </c>
      <c r="D119" s="10">
        <v>4273.4986159999999</v>
      </c>
      <c r="E119" s="10">
        <v>3584.9085494199999</v>
      </c>
      <c r="F119" s="184">
        <f t="shared" si="28"/>
        <v>0.83886971110698028</v>
      </c>
      <c r="H119" s="15">
        <f t="shared" si="25"/>
        <v>325.32875553670488</v>
      </c>
      <c r="I119" s="144">
        <f t="shared" si="26"/>
        <v>1.7609748767426013E-3</v>
      </c>
      <c r="J119" s="15">
        <f t="shared" si="27"/>
        <v>356.32413933271954</v>
      </c>
      <c r="U119" s="43"/>
      <c r="V119" s="43"/>
      <c r="W119" s="43"/>
      <c r="X119" s="43"/>
      <c r="Y119" s="43"/>
      <c r="Z119" s="43"/>
    </row>
    <row r="120" spans="1:26" ht="15.75" x14ac:dyDescent="0.25">
      <c r="A120" s="104">
        <v>2017</v>
      </c>
      <c r="B120" s="10">
        <v>4881.5847940000003</v>
      </c>
      <c r="C120" s="10">
        <v>4881.5847940000003</v>
      </c>
      <c r="D120" s="10">
        <v>4969.905436</v>
      </c>
      <c r="E120" s="10">
        <v>4410.82430174</v>
      </c>
      <c r="F120" s="184">
        <f t="shared" si="28"/>
        <v>0.88750668569863711</v>
      </c>
      <c r="G120" s="102"/>
      <c r="H120" s="15">
        <f t="shared" si="25"/>
        <v>356.91175822267934</v>
      </c>
      <c r="I120" s="144">
        <f t="shared" si="26"/>
        <v>1.8536386285653631E-3</v>
      </c>
      <c r="J120" s="15">
        <f t="shared" si="27"/>
        <v>363.36922581851428</v>
      </c>
      <c r="U120" s="43"/>
      <c r="V120" s="43"/>
      <c r="W120" s="43"/>
      <c r="X120" s="43"/>
      <c r="Y120" s="43"/>
      <c r="Z120" s="43"/>
    </row>
    <row r="121" spans="1:26" s="131" customFormat="1" x14ac:dyDescent="0.25">
      <c r="A121" s="104">
        <v>2018</v>
      </c>
      <c r="B121" s="10">
        <v>3102.0618340000001</v>
      </c>
      <c r="C121" s="10">
        <v>3102.0618340000001</v>
      </c>
      <c r="D121" s="10">
        <v>5275.1192620000002</v>
      </c>
      <c r="E121" s="10">
        <v>4857.8982174499997</v>
      </c>
      <c r="F121" s="184">
        <f t="shared" si="28"/>
        <v>0.92090775130801195</v>
      </c>
      <c r="H121" s="15">
        <f t="shared" si="25"/>
        <v>130.15033272692133</v>
      </c>
      <c r="I121" s="144">
        <f t="shared" si="26"/>
        <v>9.1797753776231151E-4</v>
      </c>
      <c r="J121" s="15">
        <f t="shared" si="27"/>
        <v>221.32328878763789</v>
      </c>
    </row>
    <row r="122" spans="1:26" x14ac:dyDescent="0.25">
      <c r="A122" s="104">
        <v>2019</v>
      </c>
      <c r="B122" s="10">
        <v>6608.2190049999999</v>
      </c>
      <c r="C122" s="10">
        <v>6608.2190049999999</v>
      </c>
      <c r="D122" s="10">
        <v>9065.4662850000004</v>
      </c>
      <c r="E122" s="10">
        <v>7942.7250604299998</v>
      </c>
      <c r="F122" s="184">
        <f t="shared" si="28"/>
        <v>0.87615185040975518</v>
      </c>
      <c r="G122" s="131"/>
      <c r="H122" s="15">
        <f t="shared" si="25"/>
        <v>158.80914503526054</v>
      </c>
      <c r="I122" s="144">
        <f t="shared" si="26"/>
        <v>1.3409033568224434E-3</v>
      </c>
      <c r="J122" s="15">
        <f t="shared" si="27"/>
        <v>217.86187004055409</v>
      </c>
      <c r="U122" s="39"/>
      <c r="V122" s="36"/>
      <c r="W122" s="37"/>
      <c r="X122" s="6"/>
      <c r="Y122" s="6"/>
    </row>
    <row r="123" spans="1:26" s="145" customFormat="1" x14ac:dyDescent="0.25">
      <c r="A123" s="105">
        <v>2020</v>
      </c>
      <c r="B123" s="154">
        <v>9658.0220320000008</v>
      </c>
      <c r="C123" s="154">
        <v>9065.4662850000004</v>
      </c>
      <c r="D123" s="154">
        <v>13176.57</v>
      </c>
      <c r="E123" s="154">
        <v>10555.18497011</v>
      </c>
      <c r="F123" s="184">
        <f t="shared" si="28"/>
        <v>0.80105710136325314</v>
      </c>
      <c r="G123" s="131"/>
      <c r="H123" s="15">
        <f t="shared" si="25"/>
        <v>155.94209493442818</v>
      </c>
      <c r="I123" s="144">
        <f t="shared" si="26"/>
        <v>1.2441735007762964E-3</v>
      </c>
      <c r="J123" s="15">
        <f t="shared" si="27"/>
        <v>212.7539078956346</v>
      </c>
      <c r="U123" s="39"/>
      <c r="V123" s="36"/>
      <c r="W123" s="37"/>
      <c r="X123" s="6"/>
      <c r="Y123" s="6"/>
    </row>
    <row r="124" spans="1:26" s="209" customFormat="1" x14ac:dyDescent="0.25">
      <c r="A124" s="105">
        <v>2021</v>
      </c>
      <c r="B124" s="154">
        <v>18493.839</v>
      </c>
      <c r="C124" s="154">
        <v>18493.839</v>
      </c>
      <c r="D124" s="154">
        <v>21660.939042999998</v>
      </c>
      <c r="E124" s="154">
        <v>20870.87600968</v>
      </c>
      <c r="F124" s="184">
        <f t="shared" si="28"/>
        <v>0.9635259103148015</v>
      </c>
      <c r="G124"/>
      <c r="H124" s="15">
        <f t="shared" si="25"/>
        <v>213.00308420180465</v>
      </c>
      <c r="I124" s="144">
        <f t="shared" si="26"/>
        <v>1.6811958750577941E-3</v>
      </c>
      <c r="J124" s="15">
        <f t="shared" si="27"/>
        <v>249.48020921271601</v>
      </c>
      <c r="U124" s="39"/>
      <c r="V124" s="36"/>
      <c r="W124" s="37"/>
      <c r="X124" s="6"/>
      <c r="Y124" s="6"/>
    </row>
    <row r="125" spans="1:26" s="209" customFormat="1" x14ac:dyDescent="0.25">
      <c r="A125" s="105">
        <v>2022</v>
      </c>
      <c r="B125" s="154">
        <v>37841.855141</v>
      </c>
      <c r="C125" s="154">
        <v>21660.94</v>
      </c>
      <c r="D125" s="154">
        <v>38934.11</v>
      </c>
      <c r="E125" s="154">
        <v>26493.48</v>
      </c>
      <c r="F125" s="184">
        <f t="shared" si="28"/>
        <v>0.68046964474081983</v>
      </c>
      <c r="H125" s="15">
        <f t="shared" si="25"/>
        <v>315.07018910962995</v>
      </c>
      <c r="I125" s="144">
        <f t="shared" si="26"/>
        <v>2.3233303682485469E-3</v>
      </c>
      <c r="J125" s="15">
        <f t="shared" si="27"/>
        <v>324.16427140815301</v>
      </c>
      <c r="U125" s="39"/>
      <c r="V125" s="36"/>
      <c r="W125" s="37"/>
      <c r="X125" s="6"/>
      <c r="Y125" s="6"/>
    </row>
    <row r="126" spans="1:26" s="209" customFormat="1" x14ac:dyDescent="0.25">
      <c r="A126" s="6">
        <v>2023</v>
      </c>
      <c r="B126" s="154">
        <v>65039.857186000001</v>
      </c>
      <c r="C126"/>
      <c r="D126"/>
      <c r="E126"/>
      <c r="F126"/>
      <c r="G126"/>
      <c r="H126" s="229">
        <f t="shared" si="25"/>
        <v>307.58977151099555</v>
      </c>
      <c r="I126" s="144">
        <f t="shared" si="26"/>
        <v>2.2463143898112611E-3</v>
      </c>
      <c r="J126" s="15"/>
      <c r="U126" s="39"/>
      <c r="V126" s="36"/>
      <c r="W126" s="37"/>
      <c r="X126" s="6"/>
      <c r="Y126" s="6"/>
    </row>
    <row r="127" spans="1:26" s="209" customFormat="1" x14ac:dyDescent="0.25">
      <c r="A127" s="6"/>
      <c r="U127" s="39"/>
      <c r="V127" s="36"/>
      <c r="W127" s="37"/>
      <c r="X127" s="6"/>
      <c r="Y127" s="6"/>
    </row>
    <row r="128" spans="1:26" s="209" customFormat="1" x14ac:dyDescent="0.25">
      <c r="A128" s="6"/>
      <c r="U128" s="39"/>
      <c r="V128" s="36"/>
      <c r="W128" s="37"/>
      <c r="X128" s="6"/>
      <c r="Y128" s="6"/>
    </row>
    <row r="129" spans="1:27" s="145" customFormat="1" ht="21" x14ac:dyDescent="0.35">
      <c r="A129" s="6"/>
      <c r="B129"/>
      <c r="C129"/>
      <c r="D129" s="14" t="s">
        <v>391</v>
      </c>
      <c r="E129" s="14"/>
      <c r="F129"/>
      <c r="G129"/>
      <c r="H129" s="13"/>
      <c r="I129" s="13"/>
      <c r="J129" s="8"/>
      <c r="Y129" s="8"/>
      <c r="Z129" s="8"/>
      <c r="AA129" s="8"/>
    </row>
    <row r="130" spans="1:27" ht="81" customHeight="1" x14ac:dyDescent="0.4">
      <c r="B130" s="226" t="s">
        <v>17</v>
      </c>
      <c r="C130" s="226" t="s">
        <v>172</v>
      </c>
      <c r="D130" s="226" t="s">
        <v>264</v>
      </c>
      <c r="E130" s="226" t="s">
        <v>0</v>
      </c>
      <c r="F130" s="226" t="s">
        <v>386</v>
      </c>
      <c r="G130" s="209"/>
      <c r="H130" s="226" t="s">
        <v>384</v>
      </c>
      <c r="I130" s="226" t="s">
        <v>14</v>
      </c>
      <c r="J130" s="226" t="s">
        <v>387</v>
      </c>
      <c r="O130" s="132"/>
      <c r="U130" s="58"/>
      <c r="Y130" s="8"/>
      <c r="Z130" s="8"/>
      <c r="AA130" s="8"/>
    </row>
    <row r="131" spans="1:27" ht="19.5" customHeight="1" x14ac:dyDescent="0.25">
      <c r="A131" s="6">
        <v>2009</v>
      </c>
      <c r="B131" s="95">
        <v>277.7</v>
      </c>
      <c r="C131" s="95">
        <v>277.70100000000002</v>
      </c>
      <c r="D131" s="95">
        <v>250.49997300000001</v>
      </c>
      <c r="E131" s="95">
        <v>227.05717276999999</v>
      </c>
      <c r="F131" s="231">
        <f>E131/D131</f>
        <v>0.90641595705880573</v>
      </c>
      <c r="G131" s="12"/>
      <c r="H131" s="15">
        <f t="shared" ref="H131:H145" si="29">B131/B4/E4</f>
        <v>102.76221760407587</v>
      </c>
      <c r="I131" s="144">
        <f t="shared" ref="I131:I144" si="30">B131/F4</f>
        <v>1.0502618521442473E-3</v>
      </c>
      <c r="J131" s="15">
        <f t="shared" ref="J131:J144" si="31">D131/B4/E4</f>
        <v>92.696912982503164</v>
      </c>
    </row>
    <row r="132" spans="1:27" ht="19.5" customHeight="1" x14ac:dyDescent="0.35">
      <c r="A132" s="6">
        <v>2010</v>
      </c>
      <c r="B132" s="95">
        <v>284.89999999999998</v>
      </c>
      <c r="C132" s="95">
        <v>284.87900000000002</v>
      </c>
      <c r="D132" s="95">
        <v>376.779</v>
      </c>
      <c r="E132" s="95">
        <v>371.51233922</v>
      </c>
      <c r="F132" s="231">
        <f t="shared" ref="F132:F143" si="32">E132/D132</f>
        <v>0.98602188343830199</v>
      </c>
      <c r="G132" s="12"/>
      <c r="H132" s="15">
        <f t="shared" si="29"/>
        <v>98.520002345463737</v>
      </c>
      <c r="I132" s="144">
        <f t="shared" si="30"/>
        <v>8.3366593789035168E-4</v>
      </c>
      <c r="J132" s="15">
        <f t="shared" si="31"/>
        <v>130.29227084493326</v>
      </c>
      <c r="U132" s="57"/>
    </row>
    <row r="133" spans="1:27" ht="19.5" customHeight="1" x14ac:dyDescent="0.35">
      <c r="A133" s="6">
        <v>2011</v>
      </c>
      <c r="B133" s="95">
        <v>378.55</v>
      </c>
      <c r="C133" s="95">
        <v>378.553586</v>
      </c>
      <c r="D133" s="95">
        <v>482.50524200000001</v>
      </c>
      <c r="E133" s="95">
        <v>458.07039379999998</v>
      </c>
      <c r="F133" s="231">
        <f t="shared" si="32"/>
        <v>0.94935837774794574</v>
      </c>
      <c r="G133" s="12"/>
      <c r="H133" s="15">
        <f t="shared" si="29"/>
        <v>120.47360469349825</v>
      </c>
      <c r="I133" s="144">
        <f t="shared" si="30"/>
        <v>8.0715769501090004E-4</v>
      </c>
      <c r="J133" s="15">
        <f t="shared" si="31"/>
        <v>153.5573789122935</v>
      </c>
      <c r="U133" s="57"/>
    </row>
    <row r="134" spans="1:27" ht="19.5" customHeight="1" x14ac:dyDescent="0.25">
      <c r="A134" s="6">
        <v>2012</v>
      </c>
      <c r="B134" s="95">
        <v>632.30999999999995</v>
      </c>
      <c r="C134" s="95">
        <v>632.30700000000002</v>
      </c>
      <c r="D134" s="95">
        <v>652.55978400000004</v>
      </c>
      <c r="E134" s="95">
        <v>611.74074834999999</v>
      </c>
      <c r="F134" s="231">
        <f t="shared" si="32"/>
        <v>0.93744782217532419</v>
      </c>
      <c r="G134" s="12"/>
      <c r="H134" s="15">
        <f t="shared" si="29"/>
        <v>179.20180559741357</v>
      </c>
      <c r="I134" s="144">
        <f t="shared" si="30"/>
        <v>1.0742852618949952E-3</v>
      </c>
      <c r="J134" s="15">
        <f t="shared" si="31"/>
        <v>184.94075936337902</v>
      </c>
      <c r="U134" s="43"/>
      <c r="V134" s="43"/>
      <c r="W134" s="43"/>
      <c r="X134" s="43"/>
      <c r="Y134" s="43"/>
      <c r="Z134" s="43"/>
    </row>
    <row r="135" spans="1:27" ht="19.5" customHeight="1" x14ac:dyDescent="0.25">
      <c r="A135" s="6">
        <v>2013</v>
      </c>
      <c r="B135" s="95">
        <v>764.75</v>
      </c>
      <c r="C135" s="95">
        <v>764.74810000000002</v>
      </c>
      <c r="D135" s="95">
        <v>1131.5620739999999</v>
      </c>
      <c r="E135" s="95">
        <v>1098.0620993800001</v>
      </c>
      <c r="F135" s="231">
        <f t="shared" si="32"/>
        <v>0.97039492981451769</v>
      </c>
      <c r="G135" s="12"/>
      <c r="H135" s="15">
        <f t="shared" si="29"/>
        <v>176.81611864196168</v>
      </c>
      <c r="I135" s="144">
        <f t="shared" si="30"/>
        <v>9.8026047690059816E-4</v>
      </c>
      <c r="J135" s="15">
        <f t="shared" si="31"/>
        <v>261.6259090253393</v>
      </c>
      <c r="U135" s="43"/>
      <c r="V135" s="43"/>
      <c r="W135" s="43"/>
      <c r="X135" s="43"/>
      <c r="Y135" s="43"/>
      <c r="Z135" s="43"/>
    </row>
    <row r="136" spans="1:27" ht="19.5" customHeight="1" x14ac:dyDescent="0.25">
      <c r="A136" s="6">
        <v>2014</v>
      </c>
      <c r="B136" s="95">
        <v>1063.79</v>
      </c>
      <c r="C136" s="95">
        <v>1063.789</v>
      </c>
      <c r="D136" s="95">
        <v>1356.4340999999999</v>
      </c>
      <c r="E136" s="95">
        <v>1321.33902564</v>
      </c>
      <c r="F136" s="231">
        <f t="shared" si="32"/>
        <v>0.97412695953308759</v>
      </c>
      <c r="G136" s="12"/>
      <c r="H136" s="15">
        <f t="shared" si="29"/>
        <v>164.26506741526828</v>
      </c>
      <c r="I136" s="144">
        <f t="shared" si="30"/>
        <v>9.1331305896256325E-4</v>
      </c>
      <c r="J136" s="15">
        <f t="shared" si="31"/>
        <v>209.45368811595219</v>
      </c>
      <c r="U136" s="43"/>
      <c r="V136" s="43"/>
      <c r="W136" s="43"/>
      <c r="X136" s="43"/>
      <c r="Y136" s="43"/>
      <c r="Z136" s="43"/>
    </row>
    <row r="137" spans="1:27" ht="19.5" customHeight="1" x14ac:dyDescent="0.25">
      <c r="A137" s="6">
        <v>2015</v>
      </c>
      <c r="B137" s="95">
        <v>1411.94</v>
      </c>
      <c r="C137" s="95">
        <v>1411.9369999999999</v>
      </c>
      <c r="D137" s="95">
        <v>1844.3843629999999</v>
      </c>
      <c r="E137" s="95">
        <v>1833.2440975300001</v>
      </c>
      <c r="F137" s="231">
        <f t="shared" si="32"/>
        <v>0.99395990028245551</v>
      </c>
      <c r="G137" s="12"/>
      <c r="H137" s="15">
        <f t="shared" si="29"/>
        <v>191.11962902969645</v>
      </c>
      <c r="I137" s="144">
        <f t="shared" si="30"/>
        <v>9.4162222979360865E-4</v>
      </c>
      <c r="J137" s="15">
        <f t="shared" si="31"/>
        <v>249.65512362050299</v>
      </c>
      <c r="U137" s="43"/>
      <c r="V137" s="43"/>
      <c r="W137" s="43"/>
      <c r="X137" s="43"/>
      <c r="Y137" s="43"/>
      <c r="Z137" s="43"/>
    </row>
    <row r="138" spans="1:27" ht="19.5" customHeight="1" x14ac:dyDescent="0.25">
      <c r="A138" s="6">
        <v>2016</v>
      </c>
      <c r="B138" s="95">
        <v>1863.24</v>
      </c>
      <c r="C138" s="95">
        <v>1863.241</v>
      </c>
      <c r="D138" s="95">
        <v>2030.4983050000001</v>
      </c>
      <c r="E138" s="95">
        <v>1968.33776315</v>
      </c>
      <c r="F138" s="231">
        <f t="shared" si="32"/>
        <v>0.96938655811879637</v>
      </c>
      <c r="G138" s="12"/>
      <c r="H138" s="15">
        <f t="shared" si="29"/>
        <v>155.35687478278018</v>
      </c>
      <c r="I138" s="144">
        <f t="shared" si="30"/>
        <v>8.4093259131179301E-4</v>
      </c>
      <c r="J138" s="15">
        <f t="shared" si="31"/>
        <v>169.30286539390116</v>
      </c>
      <c r="U138" s="1"/>
      <c r="V138" s="36"/>
      <c r="W138" s="36"/>
      <c r="X138" s="6"/>
      <c r="Y138" s="6"/>
    </row>
    <row r="139" spans="1:27" ht="19.5" customHeight="1" x14ac:dyDescent="0.25">
      <c r="A139" s="6">
        <v>2017</v>
      </c>
      <c r="B139" s="95">
        <v>1740.46</v>
      </c>
      <c r="C139" s="95">
        <v>1740.461642</v>
      </c>
      <c r="D139" s="95">
        <v>2452.1190959999999</v>
      </c>
      <c r="E139" s="95">
        <v>2410.8995940899999</v>
      </c>
      <c r="F139" s="231">
        <f t="shared" si="32"/>
        <v>0.98319025288076789</v>
      </c>
      <c r="G139" s="103"/>
      <c r="H139" s="15">
        <f t="shared" si="29"/>
        <v>127.25183827181604</v>
      </c>
      <c r="I139" s="144">
        <f t="shared" si="30"/>
        <v>6.6088863015105329E-4</v>
      </c>
      <c r="J139" s="15">
        <f t="shared" si="31"/>
        <v>179.28401837871812</v>
      </c>
      <c r="U139" s="39"/>
      <c r="V139" s="36"/>
      <c r="W139" s="36"/>
      <c r="X139" s="6"/>
      <c r="Y139" s="6"/>
    </row>
    <row r="140" spans="1:27" ht="19.5" customHeight="1" x14ac:dyDescent="0.25">
      <c r="A140" s="6">
        <v>2018</v>
      </c>
      <c r="B140" s="95">
        <v>2183.4905429999999</v>
      </c>
      <c r="C140" s="95">
        <v>2431.4085439999999</v>
      </c>
      <c r="D140" s="95">
        <v>2220.790469</v>
      </c>
      <c r="E140" s="95">
        <v>2150.3744951200001</v>
      </c>
      <c r="F140" s="231">
        <f t="shared" si="32"/>
        <v>0.96829238288666308</v>
      </c>
      <c r="G140" s="131"/>
      <c r="H140" s="15">
        <f t="shared" si="29"/>
        <v>91.610688595170046</v>
      </c>
      <c r="I140" s="144">
        <f t="shared" si="30"/>
        <v>6.4614936118337623E-4</v>
      </c>
      <c r="J140" s="15">
        <f t="shared" si="31"/>
        <v>93.175647012949142</v>
      </c>
      <c r="U140" s="39"/>
      <c r="V140" s="36"/>
      <c r="W140" s="36"/>
      <c r="X140" s="6"/>
      <c r="Y140" s="6"/>
    </row>
    <row r="141" spans="1:27" ht="19.5" customHeight="1" x14ac:dyDescent="0.25">
      <c r="A141" s="6">
        <v>2019</v>
      </c>
      <c r="B141" s="95">
        <v>1962.7285999999999</v>
      </c>
      <c r="C141" s="95">
        <v>1962.7285999999999</v>
      </c>
      <c r="D141" s="95">
        <v>1996.2862970000001</v>
      </c>
      <c r="E141" s="95">
        <v>1811.95288179</v>
      </c>
      <c r="F141" s="231">
        <f t="shared" si="32"/>
        <v>0.90766183413320289</v>
      </c>
      <c r="G141" s="131"/>
      <c r="H141" s="15">
        <f t="shared" si="29"/>
        <v>47.168420215251913</v>
      </c>
      <c r="I141" s="144">
        <f t="shared" si="30"/>
        <v>3.9826606325850953E-4</v>
      </c>
      <c r="J141" s="15">
        <f t="shared" si="31"/>
        <v>47.974880952386997</v>
      </c>
      <c r="U141" s="6"/>
      <c r="V141" s="6"/>
      <c r="W141" s="6"/>
      <c r="X141" s="6"/>
      <c r="Y141" s="6"/>
    </row>
    <row r="142" spans="1:27" s="131" customFormat="1" ht="19.5" customHeight="1" x14ac:dyDescent="0.25">
      <c r="A142" s="6">
        <v>2020</v>
      </c>
      <c r="B142" s="95">
        <v>3748.7100460000001</v>
      </c>
      <c r="C142" s="95">
        <v>1996.2862970000001</v>
      </c>
      <c r="D142" s="95">
        <v>2473.8022970000002</v>
      </c>
      <c r="E142" s="95">
        <v>2439.9160064799999</v>
      </c>
      <c r="F142" s="231">
        <f t="shared" si="32"/>
        <v>0.98630194071648547</v>
      </c>
      <c r="H142" s="15">
        <f t="shared" si="29"/>
        <v>60.528097361765944</v>
      </c>
      <c r="I142" s="144">
        <f t="shared" si="30"/>
        <v>4.82919347861671E-4</v>
      </c>
      <c r="J142" s="15">
        <f t="shared" si="31"/>
        <v>39.942952228686785</v>
      </c>
    </row>
    <row r="143" spans="1:27" s="131" customFormat="1" ht="19.5" customHeight="1" x14ac:dyDescent="0.25">
      <c r="A143" s="6">
        <v>2021</v>
      </c>
      <c r="B143" s="95">
        <v>7458.0002000000004</v>
      </c>
      <c r="C143" s="95">
        <v>7458.0002000000004</v>
      </c>
      <c r="D143" s="95">
        <v>7725.445436</v>
      </c>
      <c r="E143" s="95">
        <v>6530.0198942099996</v>
      </c>
      <c r="F143" s="231">
        <f t="shared" si="32"/>
        <v>0.84526127953484642</v>
      </c>
      <c r="G143" s="103"/>
      <c r="H143" s="15">
        <f t="shared" si="29"/>
        <v>85.89763567086726</v>
      </c>
      <c r="I143" s="144">
        <f t="shared" si="30"/>
        <v>6.7797492842996011E-4</v>
      </c>
      <c r="J143" s="15">
        <f t="shared" si="31"/>
        <v>88.977940421172448</v>
      </c>
    </row>
    <row r="144" spans="1:27" s="131" customFormat="1" ht="19.5" customHeight="1" x14ac:dyDescent="0.25">
      <c r="A144" s="6">
        <v>2022</v>
      </c>
      <c r="B144" s="95">
        <v>10871.530462000001</v>
      </c>
      <c r="C144" s="95">
        <v>7725.45</v>
      </c>
      <c r="D144" s="95">
        <v>7299.63</v>
      </c>
      <c r="E144" s="95">
        <v>4033.35</v>
      </c>
      <c r="F144" s="231"/>
      <c r="G144" s="6"/>
      <c r="H144" s="15">
        <f t="shared" si="29"/>
        <v>90.516047530193219</v>
      </c>
      <c r="I144" s="144">
        <f t="shared" si="30"/>
        <v>6.6746613710112865E-4</v>
      </c>
      <c r="J144" s="15">
        <f t="shared" si="31"/>
        <v>60.776507810223372</v>
      </c>
    </row>
    <row r="145" spans="1:27" ht="19.5" customHeight="1" x14ac:dyDescent="0.25">
      <c r="A145" s="6">
        <v>2023</v>
      </c>
      <c r="B145" s="95">
        <v>13167.33792</v>
      </c>
      <c r="C145" s="95"/>
      <c r="D145" s="95"/>
      <c r="E145" s="95"/>
      <c r="F145" s="235"/>
      <c r="G145" s="209"/>
      <c r="H145" s="229">
        <f t="shared" si="29"/>
        <v>62.271638306928352</v>
      </c>
      <c r="J145" s="8"/>
    </row>
    <row r="146" spans="1:27" x14ac:dyDescent="0.25">
      <c r="B146" s="145"/>
      <c r="C146" s="145"/>
      <c r="D146" s="134"/>
      <c r="E146" s="145"/>
      <c r="F146" s="145"/>
      <c r="G146" s="209"/>
      <c r="H146" s="209"/>
      <c r="I146" s="10"/>
      <c r="J146" s="144"/>
    </row>
    <row r="147" spans="1:27" s="209" customFormat="1" x14ac:dyDescent="0.25">
      <c r="A147" s="6"/>
      <c r="U147" s="39"/>
      <c r="V147" s="36"/>
      <c r="W147" s="37"/>
      <c r="X147" s="6"/>
      <c r="Y147" s="6"/>
    </row>
    <row r="148" spans="1:27" ht="21" x14ac:dyDescent="0.35">
      <c r="D148" s="125" t="s">
        <v>388</v>
      </c>
      <c r="U148" s="6"/>
      <c r="V148" s="36"/>
      <c r="W148" s="6"/>
      <c r="X148" s="6"/>
      <c r="Y148" s="6"/>
    </row>
    <row r="149" spans="1:27" ht="77.25" customHeight="1" x14ac:dyDescent="0.3">
      <c r="B149" s="226" t="s">
        <v>17</v>
      </c>
      <c r="C149" s="226" t="s">
        <v>172</v>
      </c>
      <c r="D149" s="226" t="s">
        <v>264</v>
      </c>
      <c r="E149" s="226" t="s">
        <v>0</v>
      </c>
      <c r="F149" s="226" t="s">
        <v>386</v>
      </c>
      <c r="H149" s="226" t="s">
        <v>384</v>
      </c>
      <c r="I149" s="226" t="s">
        <v>14</v>
      </c>
      <c r="J149" s="226" t="s">
        <v>387</v>
      </c>
      <c r="U149" s="40"/>
      <c r="V149" s="41"/>
      <c r="W149" s="41"/>
      <c r="X149" s="6"/>
      <c r="Y149" s="6"/>
    </row>
    <row r="150" spans="1:27" x14ac:dyDescent="0.25">
      <c r="A150" s="104">
        <v>2009</v>
      </c>
      <c r="B150" s="95">
        <v>892.04100000000005</v>
      </c>
      <c r="C150" s="95">
        <v>892.04100000000005</v>
      </c>
      <c r="D150" s="95">
        <v>931.64099999999996</v>
      </c>
      <c r="E150" s="95">
        <v>829.79345530000001</v>
      </c>
      <c r="F150" s="230">
        <f>E150/D150</f>
        <v>0.89067940902128617</v>
      </c>
      <c r="H150" s="15">
        <f t="shared" ref="H150:H164" si="33">B150/B4/E4</f>
        <v>330.09762820942547</v>
      </c>
      <c r="I150" s="144">
        <f t="shared" ref="I150:I164" si="34">B150/F4</f>
        <v>3.3737005143990154E-3</v>
      </c>
      <c r="J150" s="15">
        <f t="shared" ref="J150:J163" si="35">D150/B4/E4</f>
        <v>344.75151303881472</v>
      </c>
    </row>
    <row r="151" spans="1:27" ht="15.4" customHeight="1" x14ac:dyDescent="0.25">
      <c r="A151" s="104">
        <v>2010</v>
      </c>
      <c r="B151" s="95">
        <v>983.48224600000003</v>
      </c>
      <c r="C151" s="95">
        <v>983.48224600000003</v>
      </c>
      <c r="D151" s="95">
        <v>1054.898126</v>
      </c>
      <c r="E151" s="95">
        <v>989.87488297000004</v>
      </c>
      <c r="F151" s="230">
        <f t="shared" ref="F151:F163" si="36">E151/D151</f>
        <v>0.93836064220100812</v>
      </c>
      <c r="H151" s="15">
        <f t="shared" si="33"/>
        <v>340.09362296469618</v>
      </c>
      <c r="I151" s="144">
        <f t="shared" si="34"/>
        <v>2.8778366058620558E-3</v>
      </c>
      <c r="J151" s="15">
        <f t="shared" si="35"/>
        <v>364.78963091521695</v>
      </c>
    </row>
    <row r="152" spans="1:27" ht="15.4" customHeight="1" x14ac:dyDescent="0.25">
      <c r="A152" s="104">
        <v>2011</v>
      </c>
      <c r="B152" s="95">
        <v>1232.791716</v>
      </c>
      <c r="C152" s="95">
        <v>1232.791716</v>
      </c>
      <c r="D152" s="95">
        <v>1385.6117159999999</v>
      </c>
      <c r="E152" s="95">
        <v>1342.6400459500001</v>
      </c>
      <c r="F152" s="230">
        <f t="shared" si="36"/>
        <v>0.96898722091203804</v>
      </c>
      <c r="H152" s="15">
        <f t="shared" si="33"/>
        <v>392.33618244037342</v>
      </c>
      <c r="I152" s="144">
        <f t="shared" si="34"/>
        <v>2.6286020866862821E-3</v>
      </c>
      <c r="J152" s="15">
        <f t="shared" si="35"/>
        <v>440.97117456627592</v>
      </c>
    </row>
    <row r="153" spans="1:27" ht="15.4" customHeight="1" x14ac:dyDescent="0.25">
      <c r="A153" s="104">
        <v>2012</v>
      </c>
      <c r="B153" s="95">
        <v>1629.518</v>
      </c>
      <c r="C153" s="95">
        <v>1629.518</v>
      </c>
      <c r="D153" s="95">
        <v>1824.2604249999999</v>
      </c>
      <c r="E153" s="95">
        <v>1710.35119285</v>
      </c>
      <c r="F153" s="230">
        <f t="shared" si="36"/>
        <v>0.93755867825176331</v>
      </c>
      <c r="H153" s="15">
        <f t="shared" si="33"/>
        <v>461.81867731569355</v>
      </c>
      <c r="I153" s="144">
        <f t="shared" si="34"/>
        <v>2.7685267849513829E-3</v>
      </c>
      <c r="J153" s="15">
        <f t="shared" si="35"/>
        <v>517.01026717892341</v>
      </c>
    </row>
    <row r="154" spans="1:27" ht="15.4" customHeight="1" x14ac:dyDescent="0.25">
      <c r="A154" s="104">
        <v>2013</v>
      </c>
      <c r="B154" s="95">
        <v>2038.437833</v>
      </c>
      <c r="C154" s="95">
        <v>2038.437833</v>
      </c>
      <c r="D154" s="95">
        <v>2305.3843000000002</v>
      </c>
      <c r="E154" s="95">
        <v>2242.8213599000001</v>
      </c>
      <c r="F154" s="230">
        <f t="shared" si="36"/>
        <v>0.97286225116567326</v>
      </c>
      <c r="H154" s="15">
        <f t="shared" si="33"/>
        <v>471.30260310427104</v>
      </c>
      <c r="I154" s="144">
        <f t="shared" si="34"/>
        <v>2.6128800814760405E-3</v>
      </c>
      <c r="J154" s="15">
        <f t="shared" si="35"/>
        <v>533.02269225775194</v>
      </c>
    </row>
    <row r="155" spans="1:27" ht="15.4" customHeight="1" x14ac:dyDescent="0.4">
      <c r="A155" s="104">
        <v>2014</v>
      </c>
      <c r="B155" s="95">
        <v>2536.5896469999998</v>
      </c>
      <c r="C155" s="95">
        <v>2536.5896469999998</v>
      </c>
      <c r="D155" s="95">
        <v>3062.5094020000001</v>
      </c>
      <c r="E155" s="95">
        <v>2934.5172259599999</v>
      </c>
      <c r="F155" s="230">
        <f t="shared" si="36"/>
        <v>0.95820676470204014</v>
      </c>
      <c r="H155" s="15">
        <f t="shared" si="33"/>
        <v>391.68733431347027</v>
      </c>
      <c r="I155" s="144">
        <f t="shared" si="34"/>
        <v>2.177779871811484E-3</v>
      </c>
      <c r="J155" s="15">
        <f t="shared" si="35"/>
        <v>472.89720093197246</v>
      </c>
      <c r="U155" s="58"/>
    </row>
    <row r="156" spans="1:27" ht="15.4" customHeight="1" x14ac:dyDescent="0.35">
      <c r="A156" s="104">
        <v>2015</v>
      </c>
      <c r="B156" s="95">
        <v>3302.972812</v>
      </c>
      <c r="C156" s="95">
        <v>3302.972812</v>
      </c>
      <c r="D156" s="95">
        <v>3920.8865970000002</v>
      </c>
      <c r="E156" s="95">
        <v>3667.8219262600001</v>
      </c>
      <c r="F156" s="230">
        <f t="shared" si="36"/>
        <v>0.93545728383635773</v>
      </c>
      <c r="H156" s="15">
        <f t="shared" si="33"/>
        <v>447.08906789567072</v>
      </c>
      <c r="I156" s="144">
        <f t="shared" si="34"/>
        <v>2.2027512671806914E-3</v>
      </c>
      <c r="J156" s="15">
        <f t="shared" si="35"/>
        <v>530.72962865713066</v>
      </c>
      <c r="U156" s="57"/>
    </row>
    <row r="157" spans="1:27" ht="15.4" customHeight="1" x14ac:dyDescent="0.25">
      <c r="A157" s="104">
        <v>2016</v>
      </c>
      <c r="B157" s="95">
        <v>4374.7763459999996</v>
      </c>
      <c r="C157" s="95">
        <v>4374.7763459999996</v>
      </c>
      <c r="D157" s="95">
        <v>5266.2573089999996</v>
      </c>
      <c r="E157" s="95">
        <v>4687.3614831699997</v>
      </c>
      <c r="F157" s="230">
        <f t="shared" si="36"/>
        <v>0.89007452696231326</v>
      </c>
      <c r="H157" s="15">
        <f t="shared" si="33"/>
        <v>364.76867230640744</v>
      </c>
      <c r="I157" s="144">
        <f t="shared" si="34"/>
        <v>1.9744595484485717E-3</v>
      </c>
      <c r="J157" s="15">
        <f t="shared" si="35"/>
        <v>439.10031843896326</v>
      </c>
      <c r="U157" s="43"/>
      <c r="V157" s="43"/>
      <c r="W157" s="43"/>
      <c r="X157" s="43"/>
      <c r="Y157" s="43"/>
      <c r="Z157" s="43"/>
      <c r="AA157" s="43"/>
    </row>
    <row r="158" spans="1:27" ht="15.4" customHeight="1" x14ac:dyDescent="0.25">
      <c r="A158" s="104">
        <v>2017</v>
      </c>
      <c r="B158" s="95">
        <v>5112.0732550000002</v>
      </c>
      <c r="C158" s="95">
        <v>5112.0732550000002</v>
      </c>
      <c r="D158" s="95">
        <v>5935.3010789999998</v>
      </c>
      <c r="E158" s="95">
        <v>5768.8633002799997</v>
      </c>
      <c r="F158" s="230">
        <f t="shared" si="36"/>
        <v>0.97195798890322815</v>
      </c>
      <c r="G158" s="101"/>
      <c r="H158" s="15">
        <f t="shared" si="33"/>
        <v>373.76367114379889</v>
      </c>
      <c r="I158" s="144">
        <f t="shared" si="34"/>
        <v>1.9411598604557336E-3</v>
      </c>
      <c r="J158" s="15">
        <f t="shared" si="35"/>
        <v>433.95307734704801</v>
      </c>
      <c r="U158" s="43"/>
      <c r="V158" s="43"/>
      <c r="W158" s="43"/>
      <c r="X158" s="43"/>
      <c r="Y158" s="43"/>
      <c r="Z158" s="43"/>
      <c r="AA158" s="43"/>
    </row>
    <row r="159" spans="1:27" ht="15.4" customHeight="1" x14ac:dyDescent="0.25">
      <c r="A159" s="104">
        <v>2018</v>
      </c>
      <c r="B159" s="95">
        <v>6252.6322339999997</v>
      </c>
      <c r="C159" s="95">
        <v>6252.6322339999997</v>
      </c>
      <c r="D159" s="95">
        <v>6580.717834</v>
      </c>
      <c r="E159" s="95">
        <v>6416.5272806599996</v>
      </c>
      <c r="F159" s="230">
        <f t="shared" si="36"/>
        <v>0.97504975027318574</v>
      </c>
      <c r="G159" s="131"/>
      <c r="H159" s="15">
        <f t="shared" si="33"/>
        <v>262.3358943895808</v>
      </c>
      <c r="I159" s="144">
        <f t="shared" si="34"/>
        <v>1.8503099711907874E-3</v>
      </c>
      <c r="J159" s="15">
        <f t="shared" si="35"/>
        <v>276.10107777016191</v>
      </c>
      <c r="U159" s="43"/>
      <c r="V159" s="43"/>
      <c r="W159" s="43"/>
      <c r="X159" s="43"/>
      <c r="Y159" s="43"/>
      <c r="Z159" s="43"/>
      <c r="AA159" s="43"/>
    </row>
    <row r="160" spans="1:27" ht="15.4" customHeight="1" x14ac:dyDescent="0.25">
      <c r="A160" s="104">
        <v>2019</v>
      </c>
      <c r="B160" s="95">
        <v>7516.0342780000001</v>
      </c>
      <c r="C160" s="95">
        <v>7516.0342780000001</v>
      </c>
      <c r="D160" s="95">
        <v>7945.8508869999996</v>
      </c>
      <c r="E160" s="95">
        <v>7882.4032961100002</v>
      </c>
      <c r="F160" s="230">
        <f t="shared" si="36"/>
        <v>0.99201500357956574</v>
      </c>
      <c r="G160" s="170"/>
      <c r="H160" s="15">
        <f t="shared" si="33"/>
        <v>180.62582018570549</v>
      </c>
      <c r="I160" s="144">
        <f t="shared" si="34"/>
        <v>1.5251122255084447E-3</v>
      </c>
      <c r="J160" s="15">
        <f t="shared" si="35"/>
        <v>190.95520063535432</v>
      </c>
      <c r="U160" s="43"/>
      <c r="V160" s="43"/>
      <c r="W160" s="43"/>
      <c r="X160" s="43"/>
      <c r="Y160" s="43"/>
      <c r="Z160" s="43"/>
      <c r="AA160" s="43"/>
    </row>
    <row r="161" spans="1:27" s="131" customFormat="1" ht="15.4" customHeight="1" x14ac:dyDescent="0.25">
      <c r="A161" s="104">
        <v>2020</v>
      </c>
      <c r="B161" s="95">
        <v>10244.235570000001</v>
      </c>
      <c r="C161" s="95">
        <v>7945.8508869999996</v>
      </c>
      <c r="D161" s="95">
        <v>10880.784263</v>
      </c>
      <c r="E161" s="95">
        <v>10693.43766249</v>
      </c>
      <c r="F161" s="230">
        <f t="shared" si="36"/>
        <v>0.98278188446883652</v>
      </c>
      <c r="G161" s="170"/>
      <c r="H161" s="15">
        <f t="shared" si="33"/>
        <v>165.40732155037043</v>
      </c>
      <c r="I161" s="144">
        <f t="shared" si="34"/>
        <v>1.3196911737904345E-3</v>
      </c>
      <c r="J161" s="15">
        <f t="shared" si="35"/>
        <v>175.68527871233351</v>
      </c>
    </row>
    <row r="162" spans="1:27" ht="15.4" customHeight="1" x14ac:dyDescent="0.25">
      <c r="A162" s="104">
        <v>2021</v>
      </c>
      <c r="B162" s="95">
        <v>11287.25783</v>
      </c>
      <c r="C162" s="95">
        <v>11727.25783</v>
      </c>
      <c r="D162" s="95">
        <v>16862.867791000001</v>
      </c>
      <c r="E162" s="95">
        <v>16549.60294796</v>
      </c>
      <c r="F162" s="230">
        <f t="shared" si="36"/>
        <v>0.98142280145212335</v>
      </c>
      <c r="H162" s="15">
        <f t="shared" si="33"/>
        <v>130.00117119928257</v>
      </c>
      <c r="I162" s="144">
        <f t="shared" si="34"/>
        <v>1.0260763762737304E-3</v>
      </c>
      <c r="J162" s="15">
        <f t="shared" si="35"/>
        <v>194.21834741668687</v>
      </c>
      <c r="U162" s="43"/>
      <c r="V162" s="43"/>
      <c r="W162" s="43"/>
      <c r="X162" s="43"/>
      <c r="Y162" s="43"/>
      <c r="Z162" s="43"/>
      <c r="AA162" s="43"/>
    </row>
    <row r="163" spans="1:27" s="145" customFormat="1" ht="15.4" customHeight="1" x14ac:dyDescent="0.25">
      <c r="A163" s="104">
        <v>2022</v>
      </c>
      <c r="B163" s="95">
        <v>23051.288790999999</v>
      </c>
      <c r="C163" s="95">
        <v>16762.150000000001</v>
      </c>
      <c r="D163" s="95">
        <v>32060.54</v>
      </c>
      <c r="E163" s="95">
        <v>20027.95</v>
      </c>
      <c r="F163" s="230">
        <f t="shared" si="36"/>
        <v>0.6246915990809887</v>
      </c>
      <c r="G163" s="209"/>
      <c r="H163" s="15">
        <f t="shared" si="33"/>
        <v>191.92436236383568</v>
      </c>
      <c r="I163" s="144">
        <f t="shared" si="34"/>
        <v>1.4152519498805518E-3</v>
      </c>
      <c r="J163" s="15">
        <f t="shared" si="35"/>
        <v>266.93512680916416</v>
      </c>
      <c r="U163" s="43"/>
      <c r="V163" s="43"/>
      <c r="W163" s="43"/>
      <c r="X163" s="43"/>
      <c r="Y163" s="43"/>
      <c r="Z163" s="43"/>
      <c r="AA163" s="43"/>
    </row>
    <row r="164" spans="1:27" s="209" customFormat="1" ht="15.4" customHeight="1" x14ac:dyDescent="0.25">
      <c r="A164" s="104">
        <v>2023</v>
      </c>
      <c r="B164" s="95">
        <v>45687.602634000003</v>
      </c>
      <c r="C164" s="95"/>
      <c r="D164" s="95"/>
      <c r="E164" s="95"/>
      <c r="F164" s="184"/>
      <c r="H164" s="229">
        <f t="shared" si="33"/>
        <v>216.06811366280448</v>
      </c>
      <c r="I164" s="144">
        <f t="shared" si="34"/>
        <v>1.5779358023378959E-3</v>
      </c>
      <c r="J164" s="15"/>
      <c r="U164" s="43"/>
      <c r="V164" s="43"/>
      <c r="W164" s="43"/>
      <c r="X164" s="43"/>
      <c r="Y164" s="43"/>
      <c r="Z164" s="43"/>
      <c r="AA164" s="43"/>
    </row>
    <row r="165" spans="1:27" s="209" customFormat="1" ht="15.4" customHeight="1" x14ac:dyDescent="0.25">
      <c r="A165" s="175"/>
      <c r="B165" s="10"/>
      <c r="C165" s="166"/>
      <c r="D165" s="166"/>
      <c r="E165" s="166"/>
      <c r="F165" s="184"/>
      <c r="H165" s="15"/>
      <c r="I165" s="176"/>
      <c r="U165" s="43"/>
      <c r="V165" s="43"/>
      <c r="W165" s="43"/>
      <c r="X165" s="43"/>
      <c r="Y165" s="43"/>
      <c r="Z165" s="43"/>
      <c r="AA165" s="43"/>
    </row>
    <row r="166" spans="1:27" s="209" customFormat="1" ht="15.4" customHeight="1" x14ac:dyDescent="0.25">
      <c r="A166" s="6"/>
      <c r="B166"/>
      <c r="C166"/>
      <c r="D166"/>
      <c r="E166"/>
      <c r="F166"/>
      <c r="G166"/>
      <c r="H166"/>
      <c r="I166"/>
      <c r="J166"/>
      <c r="U166" s="43"/>
      <c r="V166" s="43"/>
      <c r="W166" s="43"/>
      <c r="X166" s="43"/>
      <c r="Y166" s="43"/>
      <c r="Z166" s="43"/>
      <c r="AA166" s="43"/>
    </row>
    <row r="167" spans="1:27" s="145" customFormat="1" ht="18" customHeight="1" x14ac:dyDescent="0.35">
      <c r="A167" s="6"/>
      <c r="B167"/>
      <c r="D167" s="125" t="s">
        <v>389</v>
      </c>
      <c r="E167"/>
      <c r="F167"/>
      <c r="G167"/>
      <c r="H167"/>
      <c r="I167"/>
      <c r="J167"/>
      <c r="U167" s="43"/>
      <c r="V167" s="43"/>
      <c r="W167" s="43"/>
      <c r="X167" s="43"/>
      <c r="Y167" s="43"/>
      <c r="Z167" s="43"/>
      <c r="AA167" s="43"/>
    </row>
    <row r="168" spans="1:27" ht="72.75" customHeight="1" x14ac:dyDescent="0.25">
      <c r="B168" s="226" t="s">
        <v>17</v>
      </c>
      <c r="C168" s="226" t="s">
        <v>172</v>
      </c>
      <c r="D168" s="226" t="s">
        <v>264</v>
      </c>
      <c r="E168" s="226" t="s">
        <v>0</v>
      </c>
      <c r="F168" s="226" t="s">
        <v>386</v>
      </c>
      <c r="H168" s="226" t="s">
        <v>384</v>
      </c>
      <c r="I168" s="226" t="s">
        <v>14</v>
      </c>
      <c r="J168" s="226" t="s">
        <v>387</v>
      </c>
      <c r="U168" s="43"/>
      <c r="V168" s="43"/>
      <c r="W168" s="43"/>
      <c r="X168" s="43"/>
      <c r="Y168" s="43"/>
      <c r="Z168" s="43"/>
      <c r="AA168" s="43"/>
    </row>
    <row r="169" spans="1:27" ht="15.75" x14ac:dyDescent="0.25">
      <c r="A169" s="7">
        <v>2009</v>
      </c>
      <c r="B169" s="10">
        <v>153.70014800000001</v>
      </c>
      <c r="C169" s="10">
        <v>153.70014800000001</v>
      </c>
      <c r="D169" s="10">
        <v>164.920793</v>
      </c>
      <c r="E169" s="10">
        <v>162.34686422999999</v>
      </c>
      <c r="F169" s="230">
        <f>E169/D169</f>
        <v>0.98439293964588193</v>
      </c>
      <c r="H169" s="15">
        <f t="shared" ref="H169:H183" si="37">B169/B4/E4</f>
        <v>56.876370380103232</v>
      </c>
      <c r="I169" s="144">
        <f t="shared" ref="I169:I183" si="38">B169/F4</f>
        <v>5.8129420998676614E-4</v>
      </c>
      <c r="J169" s="15">
        <f t="shared" ref="J169:J182" si="39">D169/B4/E4</f>
        <v>61.028543095796735</v>
      </c>
      <c r="U169" s="43"/>
      <c r="V169" s="43"/>
      <c r="W169" s="43"/>
      <c r="X169" s="43"/>
      <c r="Y169" s="43"/>
      <c r="Z169" s="43"/>
      <c r="AA169" s="43"/>
    </row>
    <row r="170" spans="1:27" ht="15.75" x14ac:dyDescent="0.25">
      <c r="A170" s="7">
        <v>2010</v>
      </c>
      <c r="B170" s="10">
        <v>192.927221</v>
      </c>
      <c r="C170" s="95">
        <v>192.927221</v>
      </c>
      <c r="D170" s="95">
        <v>224.23134099999999</v>
      </c>
      <c r="E170" s="95">
        <v>220.96405609000001</v>
      </c>
      <c r="F170" s="230">
        <f t="shared" ref="F170:F182" si="40">E170/D170</f>
        <v>0.98542895522352525</v>
      </c>
      <c r="H170" s="15">
        <f t="shared" si="37"/>
        <v>66.715304546942093</v>
      </c>
      <c r="I170" s="144">
        <f t="shared" si="38"/>
        <v>5.6453791730271734E-4</v>
      </c>
      <c r="J170" s="15">
        <f t="shared" si="39"/>
        <v>77.540443107218238</v>
      </c>
      <c r="U170" s="43"/>
      <c r="V170" s="43"/>
      <c r="W170" s="43"/>
      <c r="X170" s="43"/>
      <c r="Y170" s="43"/>
      <c r="Z170" s="43"/>
      <c r="AA170" s="43"/>
    </row>
    <row r="171" spans="1:27" ht="15.75" x14ac:dyDescent="0.25">
      <c r="A171" s="7">
        <v>2011</v>
      </c>
      <c r="B171" s="10">
        <v>244.18260000000001</v>
      </c>
      <c r="C171" s="95">
        <v>244.18260000000001</v>
      </c>
      <c r="D171" s="95">
        <v>297.15214900000001</v>
      </c>
      <c r="E171" s="95">
        <v>293.96960537000001</v>
      </c>
      <c r="F171" s="230">
        <f t="shared" si="40"/>
        <v>0.98928985154335869</v>
      </c>
      <c r="H171" s="15">
        <f t="shared" si="37"/>
        <v>77.711155792974793</v>
      </c>
      <c r="I171" s="144">
        <f t="shared" si="38"/>
        <v>5.2065477368318214E-4</v>
      </c>
      <c r="J171" s="15">
        <f t="shared" si="39"/>
        <v>94.568724164441932</v>
      </c>
      <c r="U171" s="43"/>
      <c r="V171" s="43"/>
      <c r="W171" s="43"/>
      <c r="X171" s="43"/>
      <c r="Y171" s="43"/>
      <c r="Z171" s="43"/>
      <c r="AA171" s="43"/>
    </row>
    <row r="172" spans="1:27" ht="15.75" x14ac:dyDescent="0.25">
      <c r="A172" s="104">
        <v>2012</v>
      </c>
      <c r="B172" s="95">
        <v>353.03839699999997</v>
      </c>
      <c r="C172" s="10">
        <v>353.03839699999997</v>
      </c>
      <c r="D172" s="10">
        <v>451.00039700000002</v>
      </c>
      <c r="E172" s="10">
        <v>436.77183287999998</v>
      </c>
      <c r="F172" s="230">
        <f t="shared" si="40"/>
        <v>0.9684511051106679</v>
      </c>
      <c r="H172" s="15">
        <f t="shared" si="37"/>
        <v>100.05395800733265</v>
      </c>
      <c r="I172" s="144">
        <f t="shared" si="38"/>
        <v>5.9980697249787968E-4</v>
      </c>
      <c r="J172" s="15">
        <f t="shared" si="39"/>
        <v>127.81718692975019</v>
      </c>
      <c r="U172" s="43"/>
      <c r="V172" s="43"/>
      <c r="W172" s="43"/>
      <c r="X172" s="43"/>
      <c r="Y172" s="43"/>
      <c r="Z172" s="43"/>
      <c r="AA172" s="43"/>
    </row>
    <row r="173" spans="1:27" ht="15.75" x14ac:dyDescent="0.25">
      <c r="A173" s="104">
        <v>2013</v>
      </c>
      <c r="B173" s="95">
        <v>448.15800000000002</v>
      </c>
      <c r="C173" s="95">
        <v>448.15800000000002</v>
      </c>
      <c r="D173" s="95">
        <v>659.75800000000004</v>
      </c>
      <c r="E173" s="95">
        <v>623.84724992999998</v>
      </c>
      <c r="F173" s="230">
        <f t="shared" si="40"/>
        <v>0.94556981488667047</v>
      </c>
      <c r="H173" s="15">
        <f t="shared" si="37"/>
        <v>103.61759803640963</v>
      </c>
      <c r="I173" s="144">
        <f t="shared" si="38"/>
        <v>5.7445122563820638E-4</v>
      </c>
      <c r="J173" s="15">
        <f t="shared" si="39"/>
        <v>152.54115567568925</v>
      </c>
      <c r="U173" s="43"/>
      <c r="V173" s="43"/>
      <c r="W173" s="43"/>
      <c r="X173" s="43"/>
      <c r="Y173" s="43"/>
      <c r="Z173" s="43"/>
      <c r="AA173" s="43"/>
    </row>
    <row r="174" spans="1:27" ht="15.75" x14ac:dyDescent="0.25">
      <c r="A174" s="104">
        <v>2014</v>
      </c>
      <c r="B174" s="95">
        <v>601.03256899999997</v>
      </c>
      <c r="C174" s="95">
        <v>601.03256899999997</v>
      </c>
      <c r="D174" s="95">
        <v>851.194569</v>
      </c>
      <c r="E174" s="95">
        <v>754.04570047000004</v>
      </c>
      <c r="F174" s="230">
        <f t="shared" si="40"/>
        <v>0.88586761233200495</v>
      </c>
      <c r="H174" s="15">
        <f t="shared" si="37"/>
        <v>92.808407172051702</v>
      </c>
      <c r="I174" s="144">
        <f t="shared" si="38"/>
        <v>5.1601433941804106E-4</v>
      </c>
      <c r="J174" s="15">
        <f t="shared" si="39"/>
        <v>131.43715701434985</v>
      </c>
      <c r="U174" s="43"/>
      <c r="V174" s="43"/>
      <c r="W174" s="43"/>
      <c r="X174" s="43"/>
      <c r="Y174" s="43"/>
      <c r="Z174" s="43"/>
      <c r="AA174" s="43"/>
    </row>
    <row r="175" spans="1:27" ht="15.75" x14ac:dyDescent="0.25">
      <c r="A175" s="104">
        <v>2015</v>
      </c>
      <c r="B175" s="95">
        <v>925.96890199999996</v>
      </c>
      <c r="C175" s="10">
        <v>925.96890199999996</v>
      </c>
      <c r="D175" s="10">
        <v>1245.3999020000001</v>
      </c>
      <c r="E175" s="10">
        <v>1146.8988272399999</v>
      </c>
      <c r="F175" s="230">
        <f t="shared" si="40"/>
        <v>0.92090807570980504</v>
      </c>
      <c r="H175" s="15">
        <f t="shared" si="37"/>
        <v>125.33877717415425</v>
      </c>
      <c r="I175" s="144">
        <f t="shared" si="38"/>
        <v>6.1752829597630163E-4</v>
      </c>
      <c r="J175" s="15">
        <f t="shared" si="39"/>
        <v>168.57682852235956</v>
      </c>
      <c r="U175" s="43"/>
      <c r="V175" s="43"/>
      <c r="W175" s="43"/>
      <c r="X175" s="43"/>
      <c r="Y175" s="43"/>
      <c r="Z175" s="43"/>
      <c r="AA175" s="43"/>
    </row>
    <row r="176" spans="1:27" ht="16.5" customHeight="1" x14ac:dyDescent="0.25">
      <c r="A176" s="104">
        <v>2016</v>
      </c>
      <c r="B176" s="95">
        <v>1307.421</v>
      </c>
      <c r="C176" s="95">
        <v>1307.421</v>
      </c>
      <c r="D176" s="95">
        <v>1784.2965489999999</v>
      </c>
      <c r="E176" s="95">
        <v>1729.1613178</v>
      </c>
      <c r="F176" s="230">
        <f t="shared" si="40"/>
        <v>0.96909973780372993</v>
      </c>
      <c r="H176" s="15">
        <f t="shared" si="37"/>
        <v>109.01270935863187</v>
      </c>
      <c r="I176" s="144">
        <f t="shared" si="38"/>
        <v>5.9007585145523696E-4</v>
      </c>
      <c r="J176" s="15">
        <f t="shared" si="39"/>
        <v>148.77457307611462</v>
      </c>
      <c r="U176" s="43"/>
      <c r="V176" s="43"/>
      <c r="W176" s="43"/>
      <c r="X176" s="43"/>
      <c r="Y176" s="43"/>
      <c r="Z176" s="43"/>
      <c r="AA176" s="43"/>
    </row>
    <row r="177" spans="1:27" ht="15.75" x14ac:dyDescent="0.25">
      <c r="A177" s="104">
        <v>2017</v>
      </c>
      <c r="B177" s="95">
        <v>1500.5803510000001</v>
      </c>
      <c r="C177" s="95">
        <v>1500.5803510000001</v>
      </c>
      <c r="D177" s="95">
        <v>2037.3803539999999</v>
      </c>
      <c r="E177" s="95">
        <v>1949.66803123</v>
      </c>
      <c r="F177" s="230">
        <f t="shared" si="40"/>
        <v>0.95694847915962578</v>
      </c>
      <c r="G177" s="101"/>
      <c r="H177" s="15">
        <f t="shared" si="37"/>
        <v>109.71329886312638</v>
      </c>
      <c r="I177" s="144">
        <f t="shared" si="38"/>
        <v>5.6980137009984529E-4</v>
      </c>
      <c r="J177" s="15">
        <f t="shared" si="39"/>
        <v>148.9608467332678</v>
      </c>
      <c r="U177" s="43"/>
      <c r="V177" s="43"/>
      <c r="W177" s="43"/>
      <c r="X177" s="43"/>
      <c r="Y177" s="43"/>
      <c r="Z177" s="43"/>
      <c r="AA177" s="43"/>
    </row>
    <row r="178" spans="1:27" ht="15.75" x14ac:dyDescent="0.25">
      <c r="A178" s="104">
        <v>2018</v>
      </c>
      <c r="B178" s="95">
        <v>2390.9289880000001</v>
      </c>
      <c r="C178" s="10">
        <v>2390.9289880000001</v>
      </c>
      <c r="D178" s="10">
        <v>2714.3028380000001</v>
      </c>
      <c r="E178" s="10">
        <v>2654.61251601</v>
      </c>
      <c r="F178" s="230">
        <f t="shared" si="40"/>
        <v>0.97800896747616339</v>
      </c>
      <c r="G178" s="131"/>
      <c r="H178" s="15">
        <f t="shared" si="37"/>
        <v>100.31399113453045</v>
      </c>
      <c r="I178" s="144">
        <f t="shared" si="38"/>
        <v>7.0753557563313721E-4</v>
      </c>
      <c r="J178" s="15">
        <f t="shared" si="39"/>
        <v>113.88148798820069</v>
      </c>
      <c r="U178" s="43"/>
      <c r="V178" s="43"/>
      <c r="W178" s="43"/>
      <c r="X178" s="43"/>
      <c r="Y178" s="43"/>
      <c r="Z178" s="43"/>
      <c r="AA178" s="43"/>
    </row>
    <row r="179" spans="1:27" ht="15.75" x14ac:dyDescent="0.25">
      <c r="A179" s="104">
        <v>2019</v>
      </c>
      <c r="B179" s="95">
        <v>2215.6536460000002</v>
      </c>
      <c r="C179" s="95">
        <v>2215.6536460000002</v>
      </c>
      <c r="D179" s="95">
        <v>2817.9568770000001</v>
      </c>
      <c r="E179" s="95">
        <v>2786.6124966799998</v>
      </c>
      <c r="F179" s="230">
        <f t="shared" si="40"/>
        <v>0.98887691271082556</v>
      </c>
      <c r="H179" s="15">
        <f t="shared" si="37"/>
        <v>53.246731222025815</v>
      </c>
      <c r="I179" s="144">
        <f t="shared" si="38"/>
        <v>4.4958821873629568E-4</v>
      </c>
      <c r="J179" s="15">
        <f t="shared" si="39"/>
        <v>67.721321288534213</v>
      </c>
      <c r="U179" s="43"/>
      <c r="V179" s="43"/>
      <c r="W179" s="43"/>
      <c r="X179" s="43"/>
      <c r="Y179" s="43"/>
      <c r="Z179" s="43"/>
      <c r="AA179" s="43"/>
    </row>
    <row r="180" spans="1:27" ht="15.75" x14ac:dyDescent="0.25">
      <c r="A180" s="107">
        <v>2020</v>
      </c>
      <c r="B180" s="95">
        <v>2668.1769300000001</v>
      </c>
      <c r="C180" s="95">
        <v>2817.9568770000001</v>
      </c>
      <c r="D180" s="95">
        <v>4516.3573939999997</v>
      </c>
      <c r="E180" s="95">
        <v>4399.9226888399999</v>
      </c>
      <c r="F180" s="230">
        <f t="shared" si="40"/>
        <v>0.97421933319212428</v>
      </c>
      <c r="G180" s="145"/>
      <c r="H180" s="15">
        <f t="shared" si="37"/>
        <v>43.081398938758504</v>
      </c>
      <c r="I180" s="144">
        <f t="shared" si="38"/>
        <v>3.4372203963601921E-4</v>
      </c>
      <c r="J180" s="15">
        <f t="shared" si="39"/>
        <v>72.922823240558387</v>
      </c>
      <c r="U180" s="43"/>
      <c r="V180" s="43"/>
      <c r="W180" s="43"/>
      <c r="X180" s="43"/>
      <c r="Y180" s="43"/>
      <c r="Z180" s="43"/>
      <c r="AA180" s="43"/>
    </row>
    <row r="181" spans="1:27" s="131" customFormat="1" x14ac:dyDescent="0.25">
      <c r="A181" s="107">
        <v>2021</v>
      </c>
      <c r="B181" s="95">
        <v>5039.2635039999996</v>
      </c>
      <c r="C181" s="10">
        <v>5039.2635039999996</v>
      </c>
      <c r="D181" s="10">
        <v>7308.2432019999997</v>
      </c>
      <c r="E181" s="10">
        <v>7291.0666431</v>
      </c>
      <c r="F181" s="230">
        <f t="shared" si="40"/>
        <v>0.99764970069752201</v>
      </c>
      <c r="G181" s="145"/>
      <c r="H181" s="15">
        <f t="shared" si="37"/>
        <v>58.039797386448164</v>
      </c>
      <c r="I181" s="144">
        <f t="shared" si="38"/>
        <v>4.580979112154099E-4</v>
      </c>
      <c r="J181" s="15">
        <f t="shared" si="39"/>
        <v>84.172807069579889</v>
      </c>
    </row>
    <row r="182" spans="1:27" ht="15.75" x14ac:dyDescent="0.25">
      <c r="A182" s="107">
        <v>2022</v>
      </c>
      <c r="B182" s="95">
        <v>9147.6681150000004</v>
      </c>
      <c r="C182" s="95">
        <v>7308.24</v>
      </c>
      <c r="D182" s="95">
        <v>9684.1299999999992</v>
      </c>
      <c r="E182" s="95">
        <v>8077.64</v>
      </c>
      <c r="F182" s="230">
        <f t="shared" si="40"/>
        <v>0.83411106624962705</v>
      </c>
      <c r="G182" s="209"/>
      <c r="H182" s="15">
        <f t="shared" si="37"/>
        <v>76.163219592860031</v>
      </c>
      <c r="I182" s="144">
        <f t="shared" si="38"/>
        <v>5.6162825662348895E-4</v>
      </c>
      <c r="J182" s="15">
        <f t="shared" si="39"/>
        <v>80.629785698757118</v>
      </c>
      <c r="U182" s="43"/>
      <c r="V182" s="43"/>
      <c r="W182" s="43"/>
      <c r="X182" s="43"/>
      <c r="Y182" s="43"/>
      <c r="Z182" s="43"/>
      <c r="AA182" s="43"/>
    </row>
    <row r="183" spans="1:27" s="145" customFormat="1" ht="15.75" x14ac:dyDescent="0.25">
      <c r="A183" s="107">
        <v>2023</v>
      </c>
      <c r="B183" s="95">
        <v>18347.628459</v>
      </c>
      <c r="C183" s="95"/>
      <c r="D183" s="95"/>
      <c r="E183" s="95"/>
      <c r="F183" s="230"/>
      <c r="G183" s="209"/>
      <c r="H183" s="229">
        <f t="shared" si="37"/>
        <v>86.770529482147083</v>
      </c>
      <c r="I183" s="144">
        <f t="shared" si="38"/>
        <v>6.3368130880880609E-4</v>
      </c>
      <c r="J183" s="15"/>
      <c r="U183" s="43"/>
      <c r="V183" s="43"/>
      <c r="W183" s="43"/>
      <c r="X183" s="43"/>
      <c r="Y183" s="43"/>
      <c r="Z183" s="43"/>
      <c r="AA183" s="43"/>
    </row>
    <row r="184" spans="1:27" s="209" customFormat="1" ht="15.75" x14ac:dyDescent="0.25">
      <c r="A184" s="168"/>
      <c r="B184" s="166"/>
      <c r="C184" s="166"/>
      <c r="D184" s="166"/>
      <c r="E184" s="166"/>
      <c r="F184" s="145"/>
      <c r="G184"/>
      <c r="H184" s="174"/>
      <c r="I184" s="176"/>
      <c r="J184" s="145"/>
      <c r="U184" s="43"/>
      <c r="V184" s="43"/>
      <c r="W184" s="43"/>
      <c r="X184" s="43"/>
      <c r="Y184" s="43"/>
      <c r="Z184" s="43"/>
      <c r="AA184" s="43"/>
    </row>
    <row r="185" spans="1:27" s="209" customFormat="1" ht="15.75" x14ac:dyDescent="0.25">
      <c r="A185" s="6"/>
      <c r="B185"/>
      <c r="C185"/>
      <c r="D185"/>
      <c r="E185"/>
      <c r="F185"/>
      <c r="G185"/>
      <c r="H185"/>
      <c r="I185"/>
      <c r="J185"/>
      <c r="U185" s="43"/>
      <c r="V185" s="43"/>
      <c r="W185" s="43"/>
      <c r="X185" s="43"/>
      <c r="Y185" s="43"/>
      <c r="Z185" s="43"/>
      <c r="AA185" s="43"/>
    </row>
    <row r="186" spans="1:27" s="145" customFormat="1" ht="21" x14ac:dyDescent="0.35">
      <c r="A186" s="6"/>
      <c r="B186"/>
      <c r="C186" s="125" t="s">
        <v>390</v>
      </c>
      <c r="D186"/>
      <c r="E186"/>
      <c r="F186"/>
      <c r="G186"/>
      <c r="H186"/>
      <c r="I186"/>
      <c r="J186"/>
      <c r="U186" s="43"/>
      <c r="V186" s="43"/>
      <c r="W186" s="43"/>
      <c r="X186" s="43"/>
      <c r="Y186" s="43"/>
      <c r="Z186" s="43"/>
      <c r="AA186" s="43"/>
    </row>
    <row r="187" spans="1:27" ht="78.75" customHeight="1" x14ac:dyDescent="0.25">
      <c r="B187" s="226" t="s">
        <v>17</v>
      </c>
      <c r="C187" s="226" t="s">
        <v>172</v>
      </c>
      <c r="D187" s="226" t="s">
        <v>264</v>
      </c>
      <c r="E187" s="226" t="s">
        <v>0</v>
      </c>
      <c r="F187" s="226" t="s">
        <v>386</v>
      </c>
      <c r="H187" s="226" t="s">
        <v>384</v>
      </c>
      <c r="I187" s="226" t="s">
        <v>14</v>
      </c>
      <c r="J187" s="226" t="s">
        <v>387</v>
      </c>
      <c r="U187" s="43"/>
      <c r="V187" s="43"/>
      <c r="W187" s="43"/>
      <c r="X187" s="43"/>
      <c r="Y187" s="43"/>
      <c r="Z187" s="43"/>
      <c r="AA187" s="43"/>
    </row>
    <row r="188" spans="1:27" ht="15.75" x14ac:dyDescent="0.25">
      <c r="A188" s="7">
        <v>2009</v>
      </c>
      <c r="B188" s="10">
        <v>42.622</v>
      </c>
      <c r="C188" s="95">
        <v>42.622</v>
      </c>
      <c r="D188" s="95">
        <v>43.623573</v>
      </c>
      <c r="E188" s="95">
        <v>34.475747169999998</v>
      </c>
      <c r="F188" s="230">
        <f>E188/D188</f>
        <v>0.79030085797878125</v>
      </c>
      <c r="H188" s="15">
        <f t="shared" ref="H188:H202" si="41">B188/B4/E4</f>
        <v>15.772168666621974</v>
      </c>
      <c r="I188" s="239">
        <f t="shared" ref="I188:I202" si="42">B188/F4</f>
        <v>1.6119647339608249E-4</v>
      </c>
      <c r="J188" s="15">
        <f t="shared" ref="J188:J201" si="43">D188/B4/E4</f>
        <v>16.142798348193335</v>
      </c>
      <c r="U188" s="43"/>
      <c r="V188" s="43"/>
      <c r="W188" s="43"/>
      <c r="X188" s="43"/>
      <c r="Y188" s="43"/>
      <c r="Z188" s="43"/>
      <c r="AA188" s="43"/>
    </row>
    <row r="189" spans="1:27" ht="15.75" x14ac:dyDescent="0.25">
      <c r="A189" s="7">
        <v>2010</v>
      </c>
      <c r="B189" s="10">
        <v>49.436</v>
      </c>
      <c r="C189" s="95">
        <v>49.436</v>
      </c>
      <c r="D189" s="95">
        <v>49.436</v>
      </c>
      <c r="E189" s="95">
        <v>42.595664489999997</v>
      </c>
      <c r="F189" s="230">
        <f t="shared" ref="F189:F201" si="44">E189/D189</f>
        <v>0.86163250445019823</v>
      </c>
      <c r="H189" s="15">
        <f t="shared" si="41"/>
        <v>17.095243369429081</v>
      </c>
      <c r="I189" s="239">
        <f t="shared" si="42"/>
        <v>1.4465815832062981E-4</v>
      </c>
      <c r="J189" s="15">
        <f t="shared" si="43"/>
        <v>17.095243369429081</v>
      </c>
      <c r="U189" s="43"/>
      <c r="V189" s="43"/>
      <c r="W189" s="43"/>
      <c r="X189" s="43"/>
      <c r="Y189" s="43"/>
      <c r="Z189" s="43"/>
      <c r="AA189" s="43"/>
    </row>
    <row r="190" spans="1:27" ht="15.75" x14ac:dyDescent="0.25">
      <c r="A190" s="7">
        <v>2011</v>
      </c>
      <c r="B190" s="10">
        <v>55.156999999999996</v>
      </c>
      <c r="C190" s="95">
        <v>55.156999999999996</v>
      </c>
      <c r="D190" s="95">
        <v>65.412000000000006</v>
      </c>
      <c r="E190" s="95">
        <v>62.466545949999997</v>
      </c>
      <c r="F190" s="230">
        <f t="shared" si="44"/>
        <v>0.95497073854950143</v>
      </c>
      <c r="H190" s="15">
        <f t="shared" si="41"/>
        <v>17.553725040494736</v>
      </c>
      <c r="I190" s="239">
        <f t="shared" si="42"/>
        <v>1.1760770567617544E-4</v>
      </c>
      <c r="J190" s="15">
        <f t="shared" si="43"/>
        <v>20.817380610780894</v>
      </c>
      <c r="U190" s="43"/>
      <c r="V190" s="43"/>
      <c r="W190" s="43"/>
      <c r="X190" s="43"/>
      <c r="Y190" s="43"/>
      <c r="Z190" s="43"/>
      <c r="AA190" s="43"/>
    </row>
    <row r="191" spans="1:27" ht="15.75" x14ac:dyDescent="0.25">
      <c r="A191" s="7">
        <v>2012</v>
      </c>
      <c r="B191" s="10">
        <v>70.519000000000005</v>
      </c>
      <c r="C191" s="95">
        <v>70.519000000000005</v>
      </c>
      <c r="D191" s="95">
        <v>89.297948000000005</v>
      </c>
      <c r="E191" s="95">
        <v>84.430759690000002</v>
      </c>
      <c r="F191" s="230">
        <f t="shared" si="44"/>
        <v>0.94549495907789505</v>
      </c>
      <c r="H191" s="15">
        <f t="shared" si="41"/>
        <v>19.985659137011922</v>
      </c>
      <c r="I191" s="239">
        <f t="shared" si="42"/>
        <v>1.1981072952123671E-4</v>
      </c>
      <c r="J191" s="15">
        <f t="shared" si="43"/>
        <v>25.307765997286058</v>
      </c>
      <c r="U191" s="43"/>
      <c r="V191" s="43"/>
      <c r="W191" s="43"/>
      <c r="X191" s="43"/>
      <c r="Y191" s="43"/>
      <c r="Z191" s="43"/>
      <c r="AA191" s="43"/>
    </row>
    <row r="192" spans="1:27" ht="15.75" x14ac:dyDescent="0.25">
      <c r="A192" s="7">
        <v>2013</v>
      </c>
      <c r="B192" s="10">
        <v>100.355</v>
      </c>
      <c r="C192" s="95">
        <v>100.355</v>
      </c>
      <c r="D192" s="95">
        <v>115.638671</v>
      </c>
      <c r="E192" s="95">
        <v>108.78769698000001</v>
      </c>
      <c r="F192" s="230">
        <f t="shared" si="44"/>
        <v>0.94075533763268526</v>
      </c>
      <c r="H192" s="15">
        <f t="shared" si="41"/>
        <v>23.202852679063831</v>
      </c>
      <c r="I192" s="239">
        <f t="shared" si="42"/>
        <v>1.2863555431102914E-4</v>
      </c>
      <c r="J192" s="15">
        <f t="shared" si="43"/>
        <v>26.736555699424354</v>
      </c>
      <c r="U192" s="43"/>
      <c r="V192" s="43"/>
      <c r="W192" s="43"/>
      <c r="X192" s="43"/>
      <c r="Y192" s="43"/>
      <c r="Z192" s="43"/>
      <c r="AA192" s="43"/>
    </row>
    <row r="193" spans="1:27" ht="15.75" x14ac:dyDescent="0.25">
      <c r="A193" s="7">
        <v>2014</v>
      </c>
      <c r="B193" s="10">
        <v>133.69200000000001</v>
      </c>
      <c r="C193" s="95">
        <v>133.69200000000001</v>
      </c>
      <c r="D193" s="95">
        <v>148.766301</v>
      </c>
      <c r="E193" s="95">
        <v>136.62817052</v>
      </c>
      <c r="F193" s="230">
        <f t="shared" si="44"/>
        <v>0.91840806420265841</v>
      </c>
      <c r="H193" s="15">
        <f t="shared" si="41"/>
        <v>20.644041956478301</v>
      </c>
      <c r="I193" s="239">
        <f t="shared" si="42"/>
        <v>1.1478078331138949E-4</v>
      </c>
      <c r="J193" s="15">
        <f t="shared" si="43"/>
        <v>22.971739218158746</v>
      </c>
      <c r="U193" s="43"/>
      <c r="V193" s="43"/>
      <c r="W193" s="43"/>
      <c r="X193" s="43"/>
      <c r="Y193" s="43"/>
      <c r="Z193" s="43"/>
      <c r="AA193" s="43"/>
    </row>
    <row r="194" spans="1:27" ht="15.75" x14ac:dyDescent="0.25">
      <c r="A194" s="7">
        <v>2015</v>
      </c>
      <c r="B194" s="10">
        <v>175.398</v>
      </c>
      <c r="C194" s="95">
        <v>175.398</v>
      </c>
      <c r="D194" s="95">
        <v>240.509739</v>
      </c>
      <c r="E194" s="95">
        <v>160.40471055</v>
      </c>
      <c r="F194" s="230">
        <f t="shared" si="44"/>
        <v>0.66693644597069734</v>
      </c>
      <c r="H194" s="15">
        <f t="shared" si="41"/>
        <v>23.741802550073441</v>
      </c>
      <c r="I194" s="239">
        <f t="shared" si="42"/>
        <v>1.1697285710535813E-4</v>
      </c>
      <c r="J194" s="15">
        <f t="shared" si="43"/>
        <v>32.555301284551128</v>
      </c>
      <c r="U194" s="43"/>
      <c r="V194" s="43"/>
      <c r="W194" s="43"/>
      <c r="X194" s="43"/>
      <c r="Y194" s="43"/>
      <c r="Z194" s="43"/>
      <c r="AA194" s="43"/>
    </row>
    <row r="195" spans="1:27" ht="15.75" x14ac:dyDescent="0.25">
      <c r="A195" s="104">
        <v>2016</v>
      </c>
      <c r="B195" s="95">
        <v>404.14400000000001</v>
      </c>
      <c r="C195" s="95">
        <v>404.14400000000001</v>
      </c>
      <c r="D195" s="95">
        <v>539.28168500000004</v>
      </c>
      <c r="E195" s="95">
        <v>502.64603724</v>
      </c>
      <c r="F195" s="230">
        <f t="shared" si="44"/>
        <v>0.93206584095285927</v>
      </c>
      <c r="H195" s="15">
        <f t="shared" si="41"/>
        <v>33.697510144807922</v>
      </c>
      <c r="I195" s="239">
        <f t="shared" si="42"/>
        <v>1.8240154847637088E-4</v>
      </c>
      <c r="J195" s="15">
        <f t="shared" si="43"/>
        <v>44.965284777694613</v>
      </c>
      <c r="U195" s="43"/>
      <c r="V195" s="43"/>
      <c r="W195" s="43"/>
      <c r="X195" s="43"/>
      <c r="Y195" s="43"/>
      <c r="Z195" s="43"/>
      <c r="AA195" s="43"/>
    </row>
    <row r="196" spans="1:27" ht="15.75" x14ac:dyDescent="0.25">
      <c r="A196" s="104">
        <v>2017</v>
      </c>
      <c r="B196" s="95">
        <v>470.27748500000001</v>
      </c>
      <c r="C196" s="95">
        <v>470.27748500000001</v>
      </c>
      <c r="D196" s="95">
        <v>499.05737399999998</v>
      </c>
      <c r="E196" s="95">
        <v>463.47834472</v>
      </c>
      <c r="F196" s="230">
        <f t="shared" si="44"/>
        <v>0.92870753718188725</v>
      </c>
      <c r="G196" s="101"/>
      <c r="H196" s="15">
        <f t="shared" si="41"/>
        <v>34.383826381586708</v>
      </c>
      <c r="I196" s="239">
        <f t="shared" si="42"/>
        <v>1.7857407975623254E-4</v>
      </c>
      <c r="J196" s="15">
        <f t="shared" si="43"/>
        <v>36.488036636639286</v>
      </c>
      <c r="U196" s="43"/>
      <c r="V196" s="43"/>
      <c r="W196" s="43"/>
      <c r="X196" s="43"/>
      <c r="Y196" s="43"/>
      <c r="Z196" s="43"/>
      <c r="AA196" s="43"/>
    </row>
    <row r="197" spans="1:27" ht="15.75" x14ac:dyDescent="0.25">
      <c r="A197" s="104">
        <v>2018</v>
      </c>
      <c r="B197" s="95">
        <v>411.70092</v>
      </c>
      <c r="C197" s="95">
        <v>411.70092</v>
      </c>
      <c r="D197" s="95">
        <v>465.28956699999998</v>
      </c>
      <c r="E197" s="95">
        <v>445.28816812000002</v>
      </c>
      <c r="F197" s="230">
        <f t="shared" si="44"/>
        <v>0.95701300803076039</v>
      </c>
      <c r="G197" s="131"/>
      <c r="H197" s="15">
        <f t="shared" si="41"/>
        <v>17.273353849586613</v>
      </c>
      <c r="I197" s="239">
        <f t="shared" si="42"/>
        <v>1.2183258009036785E-4</v>
      </c>
      <c r="J197" s="15">
        <f t="shared" si="43"/>
        <v>19.5217230345561</v>
      </c>
      <c r="U197" s="43"/>
      <c r="V197" s="43"/>
      <c r="W197" s="43"/>
      <c r="X197" s="43"/>
      <c r="Y197" s="43"/>
      <c r="Z197" s="43"/>
      <c r="AA197" s="43"/>
    </row>
    <row r="198" spans="1:27" ht="15.75" x14ac:dyDescent="0.25">
      <c r="A198" s="104">
        <v>2019</v>
      </c>
      <c r="B198" s="95">
        <v>544.82817799999998</v>
      </c>
      <c r="C198" s="95">
        <v>544.82817799999998</v>
      </c>
      <c r="D198" s="95">
        <v>647.14369799999997</v>
      </c>
      <c r="E198" s="95">
        <v>627.20940464</v>
      </c>
      <c r="F198" s="230">
        <f t="shared" si="44"/>
        <v>0.96919649620075576</v>
      </c>
      <c r="G198" s="170"/>
      <c r="H198" s="15">
        <f t="shared" si="41"/>
        <v>13.093345888480998</v>
      </c>
      <c r="I198" s="239">
        <f t="shared" si="42"/>
        <v>1.1055352920641523E-4</v>
      </c>
      <c r="J198" s="15">
        <f t="shared" si="43"/>
        <v>15.552199059470615</v>
      </c>
      <c r="U198" s="43"/>
      <c r="V198" s="43"/>
      <c r="W198" s="43"/>
      <c r="X198" s="43"/>
      <c r="Y198" s="43"/>
      <c r="Z198" s="43"/>
      <c r="AA198" s="43"/>
    </row>
    <row r="199" spans="1:27" ht="15.75" x14ac:dyDescent="0.25">
      <c r="A199" s="104">
        <v>2020</v>
      </c>
      <c r="B199" s="95">
        <v>765.802595</v>
      </c>
      <c r="C199" s="95">
        <v>647.14369799999997</v>
      </c>
      <c r="D199" s="95">
        <v>890.95452</v>
      </c>
      <c r="E199" s="95">
        <v>825.16215534000003</v>
      </c>
      <c r="F199" s="230">
        <f t="shared" si="44"/>
        <v>0.92615519290479609</v>
      </c>
      <c r="G199" s="170"/>
      <c r="H199" s="15">
        <f t="shared" si="41"/>
        <v>12.364939795627237</v>
      </c>
      <c r="I199" s="239">
        <f t="shared" si="42"/>
        <v>9.8652839304759431E-5</v>
      </c>
      <c r="J199" s="15">
        <f t="shared" si="43"/>
        <v>14.385690349406511</v>
      </c>
      <c r="U199" s="43"/>
      <c r="V199" s="43"/>
      <c r="W199" s="43"/>
      <c r="X199" s="43"/>
      <c r="Y199" s="43"/>
      <c r="Z199" s="43"/>
      <c r="AA199" s="43"/>
    </row>
    <row r="200" spans="1:27" s="131" customFormat="1" x14ac:dyDescent="0.25">
      <c r="A200" s="104">
        <v>2021</v>
      </c>
      <c r="B200" s="95">
        <v>1022.955</v>
      </c>
      <c r="C200" s="95">
        <v>1022.955</v>
      </c>
      <c r="D200" s="95">
        <v>1158.7109009999999</v>
      </c>
      <c r="E200" s="95">
        <v>1096.9077295300001</v>
      </c>
      <c r="F200" s="230">
        <f t="shared" si="44"/>
        <v>0.94666212994400767</v>
      </c>
      <c r="G200" s="170"/>
      <c r="H200" s="15">
        <f t="shared" si="41"/>
        <v>11.781900448017153</v>
      </c>
      <c r="I200" s="239">
        <f t="shared" si="42"/>
        <v>9.2992467727752247E-5</v>
      </c>
      <c r="J200" s="15">
        <f t="shared" si="43"/>
        <v>13.345471192392878</v>
      </c>
    </row>
    <row r="201" spans="1:27" ht="15.75" x14ac:dyDescent="0.25">
      <c r="A201" s="104">
        <v>2022</v>
      </c>
      <c r="B201" s="95">
        <v>1492.3386049999999</v>
      </c>
      <c r="C201" s="95">
        <v>1158.71</v>
      </c>
      <c r="D201" s="95">
        <v>1981.37</v>
      </c>
      <c r="E201" s="95">
        <v>1113.4100000000001</v>
      </c>
      <c r="F201" s="230">
        <f t="shared" si="44"/>
        <v>0.56193946612697288</v>
      </c>
      <c r="G201" s="170"/>
      <c r="H201" s="15">
        <f t="shared" si="41"/>
        <v>12.425167971839716</v>
      </c>
      <c r="I201" s="239">
        <f t="shared" si="42"/>
        <v>9.1623298799366136E-5</v>
      </c>
      <c r="J201" s="15">
        <f t="shared" si="43"/>
        <v>16.496829192704599</v>
      </c>
      <c r="U201" s="43"/>
      <c r="V201" s="43"/>
      <c r="W201" s="43"/>
      <c r="X201" s="43"/>
      <c r="Y201" s="43"/>
      <c r="Z201" s="43"/>
      <c r="AA201" s="43"/>
    </row>
    <row r="202" spans="1:27" s="145" customFormat="1" ht="15.75" x14ac:dyDescent="0.25">
      <c r="A202" s="104">
        <v>2023</v>
      </c>
      <c r="B202" s="95">
        <v>2834.4051290000002</v>
      </c>
      <c r="C202" s="166"/>
      <c r="D202" s="166"/>
      <c r="E202" s="177"/>
      <c r="F202" s="184"/>
      <c r="G202" s="170"/>
      <c r="H202" s="229">
        <f t="shared" si="41"/>
        <v>13.404611629226769</v>
      </c>
      <c r="I202" s="239">
        <f t="shared" si="42"/>
        <v>9.7893281186325383E-5</v>
      </c>
      <c r="J202" s="15"/>
      <c r="U202" s="43"/>
      <c r="V202" s="43"/>
      <c r="W202" s="43"/>
      <c r="X202" s="43"/>
      <c r="Y202" s="43"/>
      <c r="Z202" s="43"/>
      <c r="AA202" s="43"/>
    </row>
    <row r="203" spans="1:27" s="209" customFormat="1" ht="15.75" x14ac:dyDescent="0.25">
      <c r="A203" s="175"/>
      <c r="B203" s="166"/>
      <c r="C203" s="166"/>
      <c r="D203" s="166"/>
      <c r="E203" s="177"/>
      <c r="F203" s="170"/>
      <c r="G203"/>
      <c r="H203" s="174"/>
      <c r="I203" s="176"/>
      <c r="J203" s="145"/>
      <c r="U203" s="43"/>
      <c r="V203" s="43"/>
      <c r="W203" s="43"/>
      <c r="X203" s="43"/>
      <c r="Y203" s="43"/>
      <c r="Z203" s="43"/>
      <c r="AA203" s="43"/>
    </row>
    <row r="204" spans="1:27" s="209" customFormat="1" ht="15.75" x14ac:dyDescent="0.25">
      <c r="A204" s="6"/>
      <c r="B204"/>
      <c r="C204"/>
      <c r="D204"/>
      <c r="E204"/>
      <c r="F204"/>
      <c r="G204"/>
      <c r="H204"/>
      <c r="I204"/>
      <c r="J204"/>
      <c r="U204" s="43"/>
      <c r="V204" s="43"/>
      <c r="W204" s="43"/>
      <c r="X204" s="43"/>
      <c r="Y204" s="43"/>
      <c r="Z204" s="43"/>
      <c r="AA204" s="43"/>
    </row>
    <row r="205" spans="1:27" s="209" customFormat="1" ht="21" x14ac:dyDescent="0.35">
      <c r="A205" s="6"/>
      <c r="B205"/>
      <c r="C205" s="125" t="s">
        <v>395</v>
      </c>
      <c r="D205"/>
      <c r="E205"/>
      <c r="F205"/>
      <c r="G205"/>
      <c r="H205"/>
      <c r="I205"/>
      <c r="J205"/>
      <c r="U205" s="43"/>
      <c r="V205" s="43"/>
      <c r="W205" s="43"/>
      <c r="X205" s="43"/>
      <c r="Y205" s="43"/>
      <c r="Z205" s="43"/>
      <c r="AA205" s="43"/>
    </row>
    <row r="206" spans="1:27" ht="90" customHeight="1" x14ac:dyDescent="0.25">
      <c r="B206" s="226" t="s">
        <v>17</v>
      </c>
      <c r="C206" s="226" t="s">
        <v>172</v>
      </c>
      <c r="D206" s="226" t="s">
        <v>264</v>
      </c>
      <c r="E206" s="226" t="s">
        <v>0</v>
      </c>
      <c r="F206" s="226" t="s">
        <v>386</v>
      </c>
      <c r="H206" s="226" t="s">
        <v>384</v>
      </c>
      <c r="I206" s="226" t="s">
        <v>14</v>
      </c>
      <c r="J206" s="226" t="s">
        <v>387</v>
      </c>
      <c r="U206" s="43"/>
      <c r="V206" s="43"/>
      <c r="W206" s="43"/>
      <c r="X206" s="43"/>
      <c r="Y206" s="43"/>
      <c r="Z206" s="43"/>
      <c r="AA206" s="43"/>
    </row>
    <row r="207" spans="1:27" ht="15.75" x14ac:dyDescent="0.25">
      <c r="A207" s="104">
        <v>2009</v>
      </c>
      <c r="B207" s="95">
        <v>51.681856000000003</v>
      </c>
      <c r="C207" s="95">
        <v>51.681856000000003</v>
      </c>
      <c r="D207" s="95">
        <v>66.850661000000002</v>
      </c>
      <c r="E207" s="95">
        <v>63.873310410000002</v>
      </c>
      <c r="F207" s="184">
        <f>E207/D207</f>
        <v>0.95546266042156258</v>
      </c>
      <c r="H207" s="15">
        <f t="shared" ref="H207:H221" si="45">B207/B4/E4</f>
        <v>19.1247466058859</v>
      </c>
      <c r="I207" s="239">
        <f t="shared" ref="I207:I221" si="46">B207/F4</f>
        <v>1.9546086353911519E-4</v>
      </c>
      <c r="J207" s="15">
        <f t="shared" ref="J207:J220" si="47">D207/B4/E4</f>
        <v>24.737926440973382</v>
      </c>
      <c r="U207" s="43"/>
      <c r="V207" s="43"/>
      <c r="W207" s="43"/>
      <c r="X207" s="43"/>
      <c r="Y207" s="43"/>
      <c r="Z207" s="43"/>
      <c r="AA207" s="43"/>
    </row>
    <row r="208" spans="1:27" x14ac:dyDescent="0.25">
      <c r="A208" s="104">
        <v>2010</v>
      </c>
      <c r="B208" s="95">
        <v>67.625</v>
      </c>
      <c r="C208" s="95">
        <v>67.625</v>
      </c>
      <c r="D208" s="95">
        <v>111.454171</v>
      </c>
      <c r="E208" s="95">
        <v>82.966498290000004</v>
      </c>
      <c r="F208" s="184">
        <f t="shared" ref="F208:F220" si="48">E208/D208</f>
        <v>0.74440012020725543</v>
      </c>
      <c r="H208" s="15">
        <f t="shared" si="45"/>
        <v>23.38510059182866</v>
      </c>
      <c r="I208" s="239">
        <f t="shared" si="46"/>
        <v>1.9788227114719213E-4</v>
      </c>
      <c r="J208" s="15">
        <f t="shared" si="47"/>
        <v>38.541471352515678</v>
      </c>
    </row>
    <row r="209" spans="1:10" x14ac:dyDescent="0.25">
      <c r="A209" s="104">
        <v>2011</v>
      </c>
      <c r="B209" s="95">
        <v>123.259</v>
      </c>
      <c r="C209" s="95">
        <v>126.461</v>
      </c>
      <c r="D209" s="95">
        <v>135.46250000000001</v>
      </c>
      <c r="E209" s="95">
        <v>111.48652903999999</v>
      </c>
      <c r="F209" s="184">
        <f t="shared" si="48"/>
        <v>0.82300658145243144</v>
      </c>
      <c r="H209" s="15">
        <f t="shared" si="45"/>
        <v>39.227198628756838</v>
      </c>
      <c r="I209" s="239">
        <f t="shared" si="46"/>
        <v>2.62817198069868E-4</v>
      </c>
      <c r="J209" s="15">
        <f t="shared" si="47"/>
        <v>43.110964669906245</v>
      </c>
    </row>
    <row r="210" spans="1:10" x14ac:dyDescent="0.25">
      <c r="A210" s="104">
        <v>2012</v>
      </c>
      <c r="B210" s="95">
        <v>151.489</v>
      </c>
      <c r="C210" s="95">
        <v>151.489</v>
      </c>
      <c r="D210" s="95">
        <v>155.1979</v>
      </c>
      <c r="E210" s="95">
        <v>135.65711737999999</v>
      </c>
      <c r="F210" s="184">
        <f t="shared" si="48"/>
        <v>0.87409119182669348</v>
      </c>
      <c r="H210" s="15">
        <f t="shared" si="45"/>
        <v>42.933216821095016</v>
      </c>
      <c r="I210" s="239">
        <f t="shared" si="46"/>
        <v>2.5737755221206523E-4</v>
      </c>
      <c r="J210" s="15">
        <f t="shared" si="47"/>
        <v>43.984349298487821</v>
      </c>
    </row>
    <row r="211" spans="1:10" x14ac:dyDescent="0.25">
      <c r="A211" s="104">
        <v>2013</v>
      </c>
      <c r="B211" s="95">
        <v>164.42599999999999</v>
      </c>
      <c r="C211" s="95">
        <v>164.42599999999999</v>
      </c>
      <c r="D211" s="95">
        <v>200.219617</v>
      </c>
      <c r="E211" s="95">
        <v>184.95953115</v>
      </c>
      <c r="F211" s="184">
        <f t="shared" si="48"/>
        <v>0.92378326320542314</v>
      </c>
      <c r="H211" s="15">
        <f t="shared" si="45"/>
        <v>38.016563744783511</v>
      </c>
      <c r="I211" s="239">
        <f t="shared" si="46"/>
        <v>2.1076209110801929E-4</v>
      </c>
      <c r="J211" s="15">
        <f t="shared" si="47"/>
        <v>46.29232501329863</v>
      </c>
    </row>
    <row r="212" spans="1:10" x14ac:dyDescent="0.25">
      <c r="A212" s="104">
        <v>2014</v>
      </c>
      <c r="B212" s="95">
        <v>203.49858699999999</v>
      </c>
      <c r="C212" s="95">
        <v>203.49858699999999</v>
      </c>
      <c r="D212" s="95">
        <v>241.37135499999999</v>
      </c>
      <c r="E212" s="95">
        <v>226.95240025000001</v>
      </c>
      <c r="F212" s="184">
        <f t="shared" si="48"/>
        <v>0.94026236149687281</v>
      </c>
      <c r="H212" s="15">
        <f t="shared" si="45"/>
        <v>31.423221794213926</v>
      </c>
      <c r="I212" s="239">
        <f t="shared" si="46"/>
        <v>1.747129762335887E-4</v>
      </c>
      <c r="J212" s="15">
        <f t="shared" si="47"/>
        <v>37.271342935344052</v>
      </c>
    </row>
    <row r="213" spans="1:10" x14ac:dyDescent="0.25">
      <c r="A213" s="104">
        <v>2015</v>
      </c>
      <c r="B213" s="95">
        <v>247.33600000000001</v>
      </c>
      <c r="C213" s="95">
        <v>247.33600000000001</v>
      </c>
      <c r="D213" s="95">
        <v>284.27600000000001</v>
      </c>
      <c r="E213" s="95">
        <v>266.13732519000001</v>
      </c>
      <c r="F213" s="184">
        <f t="shared" si="48"/>
        <v>0.93619343592142845</v>
      </c>
      <c r="H213" s="15">
        <f t="shared" si="45"/>
        <v>33.479301220794795</v>
      </c>
      <c r="I213" s="239">
        <f t="shared" si="46"/>
        <v>1.6494828096677762E-4</v>
      </c>
      <c r="J213" s="15">
        <f t="shared" si="47"/>
        <v>38.479484724595942</v>
      </c>
    </row>
    <row r="214" spans="1:10" x14ac:dyDescent="0.25">
      <c r="A214" s="104">
        <v>2016</v>
      </c>
      <c r="B214" s="95">
        <v>314.798</v>
      </c>
      <c r="C214" s="95">
        <v>314.798</v>
      </c>
      <c r="D214" s="95">
        <v>343.39800000000002</v>
      </c>
      <c r="E214" s="95">
        <v>323.19163578000001</v>
      </c>
      <c r="F214" s="184">
        <f t="shared" si="48"/>
        <v>0.94115759491901518</v>
      </c>
      <c r="H214" s="15">
        <f t="shared" si="45"/>
        <v>26.247844329162984</v>
      </c>
      <c r="I214" s="239">
        <f t="shared" si="46"/>
        <v>1.4207718698598667E-4</v>
      </c>
      <c r="J214" s="15">
        <f t="shared" si="47"/>
        <v>28.632511156188766</v>
      </c>
    </row>
    <row r="215" spans="1:10" x14ac:dyDescent="0.25">
      <c r="A215" s="104">
        <v>2017</v>
      </c>
      <c r="B215" s="95">
        <v>355.95107999999999</v>
      </c>
      <c r="C215" s="95">
        <v>218.69999799999999</v>
      </c>
      <c r="D215" s="95">
        <v>245.95999800000001</v>
      </c>
      <c r="E215" s="95">
        <v>233.76776841</v>
      </c>
      <c r="F215" s="184">
        <f t="shared" si="48"/>
        <v>0.95043003053691677</v>
      </c>
      <c r="G215" s="101"/>
      <c r="H215" s="15">
        <f t="shared" si="45"/>
        <v>26.024975733333864</v>
      </c>
      <c r="I215" s="239">
        <f t="shared" si="46"/>
        <v>1.35161981121076E-4</v>
      </c>
      <c r="J215" s="15">
        <f t="shared" si="47"/>
        <v>17.983097506884501</v>
      </c>
    </row>
    <row r="216" spans="1:10" x14ac:dyDescent="0.25">
      <c r="A216" s="104">
        <v>2018</v>
      </c>
      <c r="B216" s="95">
        <v>411.61975799999999</v>
      </c>
      <c r="C216" s="95">
        <v>411.61975799999999</v>
      </c>
      <c r="D216" s="95">
        <v>454.623829</v>
      </c>
      <c r="E216" s="95">
        <v>449.55574093000001</v>
      </c>
      <c r="F216" s="184">
        <f t="shared" si="48"/>
        <v>0.98885212840438241</v>
      </c>
      <c r="G216" s="131"/>
      <c r="H216" s="15">
        <f t="shared" si="45"/>
        <v>17.269948610790596</v>
      </c>
      <c r="I216" s="239">
        <f t="shared" si="46"/>
        <v>1.2180856222840803E-4</v>
      </c>
      <c r="J216" s="15">
        <f t="shared" si="47"/>
        <v>19.074230552535461</v>
      </c>
    </row>
    <row r="217" spans="1:10" x14ac:dyDescent="0.25">
      <c r="A217" s="104">
        <v>2019</v>
      </c>
      <c r="B217" s="95">
        <v>566.70360600000004</v>
      </c>
      <c r="C217" s="95">
        <v>566.70360600000004</v>
      </c>
      <c r="D217" s="95">
        <v>593.51781200000005</v>
      </c>
      <c r="E217" s="95">
        <v>584.74649846</v>
      </c>
      <c r="F217" s="184">
        <f t="shared" si="48"/>
        <v>0.98522148221560024</v>
      </c>
      <c r="G217" s="170"/>
      <c r="H217" s="15">
        <f t="shared" si="45"/>
        <v>13.619057584072785</v>
      </c>
      <c r="I217" s="239">
        <f t="shared" si="46"/>
        <v>1.1499237041536026E-4</v>
      </c>
      <c r="J217" s="15">
        <f t="shared" si="47"/>
        <v>14.26345831087033</v>
      </c>
    </row>
    <row r="218" spans="1:10" x14ac:dyDescent="0.25">
      <c r="A218" s="107">
        <v>2020</v>
      </c>
      <c r="B218" s="95">
        <v>734.707763</v>
      </c>
      <c r="C218" s="95">
        <v>593.51781200000005</v>
      </c>
      <c r="D218" s="95">
        <v>768.15810999999997</v>
      </c>
      <c r="E218" s="95">
        <v>744.05220606</v>
      </c>
      <c r="F218" s="184">
        <f t="shared" si="48"/>
        <v>0.9686185648160377</v>
      </c>
      <c r="G218" s="170"/>
      <c r="H218" s="15">
        <f t="shared" si="45"/>
        <v>11.86287081839278</v>
      </c>
      <c r="I218" s="239">
        <f t="shared" si="46"/>
        <v>9.4647115787324123E-5</v>
      </c>
      <c r="J218" s="15">
        <f t="shared" si="47"/>
        <v>12.402972836195213</v>
      </c>
    </row>
    <row r="219" spans="1:10" s="131" customFormat="1" x14ac:dyDescent="0.25">
      <c r="A219" s="107">
        <v>2021</v>
      </c>
      <c r="B219" s="95">
        <v>702.42462899999998</v>
      </c>
      <c r="C219" s="95">
        <v>702.42462899999998</v>
      </c>
      <c r="D219" s="95">
        <v>1071.7112139999999</v>
      </c>
      <c r="E219" s="95">
        <v>1044.79713765</v>
      </c>
      <c r="F219" s="184">
        <f t="shared" si="48"/>
        <v>0.97488682025678608</v>
      </c>
      <c r="G219"/>
      <c r="H219" s="15">
        <f t="shared" si="45"/>
        <v>8.0901868128249834</v>
      </c>
      <c r="I219" s="239">
        <f t="shared" si="46"/>
        <v>6.3854421400218826E-5</v>
      </c>
      <c r="J219" s="15">
        <f t="shared" si="47"/>
        <v>12.343450916581476</v>
      </c>
    </row>
    <row r="220" spans="1:10" x14ac:dyDescent="0.25">
      <c r="A220" s="107">
        <v>2022</v>
      </c>
      <c r="B220" s="95">
        <v>1300.381286</v>
      </c>
      <c r="C220" s="95">
        <v>1071.71</v>
      </c>
      <c r="D220" s="95">
        <v>1525.9</v>
      </c>
      <c r="E220" s="95">
        <v>1189.7</v>
      </c>
      <c r="F220" s="184">
        <f t="shared" si="48"/>
        <v>0.77967101382790482</v>
      </c>
      <c r="G220" s="209"/>
      <c r="H220" s="15">
        <f t="shared" si="45"/>
        <v>10.826936897465668</v>
      </c>
      <c r="I220" s="239">
        <f t="shared" si="46"/>
        <v>7.9837928685281184E-5</v>
      </c>
      <c r="J220" s="15">
        <f t="shared" si="47"/>
        <v>12.704599173878655</v>
      </c>
    </row>
    <row r="221" spans="1:10" s="145" customFormat="1" x14ac:dyDescent="0.25">
      <c r="A221" s="107">
        <v>2023</v>
      </c>
      <c r="B221" s="95">
        <v>2834.4051290000002</v>
      </c>
      <c r="C221" s="95"/>
      <c r="D221" s="95"/>
      <c r="E221" s="95"/>
      <c r="F221" s="184"/>
      <c r="G221" s="209"/>
      <c r="H221" s="229">
        <f t="shared" si="45"/>
        <v>13.404611629226769</v>
      </c>
      <c r="I221" s="239">
        <f t="shared" si="46"/>
        <v>9.7893281186325383E-5</v>
      </c>
      <c r="J221" s="15"/>
    </row>
    <row r="222" spans="1:10" s="209" customFormat="1" x14ac:dyDescent="0.25">
      <c r="A222" s="168"/>
      <c r="B222" s="10"/>
      <c r="C222" s="95"/>
      <c r="D222" s="95"/>
      <c r="E222" s="95"/>
      <c r="F222" s="184"/>
      <c r="H222" s="15"/>
      <c r="I222" s="176"/>
    </row>
    <row r="223" spans="1:10" s="209" customFormat="1" x14ac:dyDescent="0.25">
      <c r="A223" s="6"/>
      <c r="B223"/>
      <c r="C223"/>
      <c r="D223"/>
      <c r="E223"/>
      <c r="F223"/>
      <c r="G223"/>
      <c r="H223"/>
      <c r="I223"/>
      <c r="J223"/>
    </row>
    <row r="224" spans="1:10" ht="21" x14ac:dyDescent="0.35">
      <c r="C224" s="125" t="s">
        <v>394</v>
      </c>
    </row>
    <row r="225" spans="1:10" ht="92.25" customHeight="1" x14ac:dyDescent="0.25">
      <c r="B225" s="226" t="s">
        <v>17</v>
      </c>
      <c r="C225" s="226" t="s">
        <v>172</v>
      </c>
      <c r="D225" s="226" t="s">
        <v>264</v>
      </c>
      <c r="E225" s="226" t="s">
        <v>0</v>
      </c>
      <c r="F225" s="226" t="s">
        <v>386</v>
      </c>
      <c r="H225" s="226" t="s">
        <v>384</v>
      </c>
      <c r="I225" s="226" t="s">
        <v>14</v>
      </c>
      <c r="J225" s="226" t="s">
        <v>387</v>
      </c>
    </row>
    <row r="226" spans="1:10" x14ac:dyDescent="0.25">
      <c r="A226" s="7">
        <v>2009</v>
      </c>
      <c r="B226" s="10">
        <v>33.026000000000003</v>
      </c>
      <c r="C226" s="10">
        <v>33.026000000000003</v>
      </c>
      <c r="D226" s="10">
        <v>42.118442000000002</v>
      </c>
      <c r="E226" s="10">
        <v>41.607488480000001</v>
      </c>
      <c r="F226" s="230">
        <f>E226/D226</f>
        <v>0.98786865098191423</v>
      </c>
      <c r="H226" s="15">
        <f t="shared" ref="H226:H240" si="49">B226/B4/E4</f>
        <v>12.221191928671983</v>
      </c>
      <c r="I226" s="239">
        <f t="shared" ref="I226:I240" si="50">B226/F4</f>
        <v>1.2490438577211348E-4</v>
      </c>
      <c r="J226" s="15">
        <f t="shared" ref="J226:J239" si="51">D226/B4/E4</f>
        <v>15.585828238922034</v>
      </c>
    </row>
    <row r="227" spans="1:10" x14ac:dyDescent="0.25">
      <c r="A227" s="7">
        <v>2010</v>
      </c>
      <c r="B227" s="10">
        <v>41.497999999999998</v>
      </c>
      <c r="C227" s="10">
        <v>41.497999999999998</v>
      </c>
      <c r="D227" s="10">
        <v>49.938493000000001</v>
      </c>
      <c r="E227" s="10">
        <v>49.109704989999997</v>
      </c>
      <c r="F227" s="230">
        <f t="shared" ref="F227:F239" si="52">E227/D227</f>
        <v>0.98340382418027705</v>
      </c>
      <c r="H227" s="15">
        <f t="shared" si="49"/>
        <v>14.350238881474391</v>
      </c>
      <c r="I227" s="239">
        <f t="shared" si="50"/>
        <v>1.2143021793813203E-4</v>
      </c>
      <c r="J227" s="15">
        <f t="shared" si="51"/>
        <v>17.269008239694365</v>
      </c>
    </row>
    <row r="228" spans="1:10" x14ac:dyDescent="0.25">
      <c r="A228" s="7">
        <v>2011</v>
      </c>
      <c r="B228" s="10">
        <v>56.379022999999997</v>
      </c>
      <c r="C228" s="10">
        <v>56.379022999999997</v>
      </c>
      <c r="D228" s="10">
        <v>69.429023000000001</v>
      </c>
      <c r="E228" s="10">
        <v>69.113363739999997</v>
      </c>
      <c r="F228" s="230">
        <f t="shared" si="52"/>
        <v>0.99545349701953889</v>
      </c>
      <c r="H228" s="15">
        <f t="shared" si="49"/>
        <v>17.94263407715664</v>
      </c>
      <c r="I228" s="239">
        <f t="shared" si="50"/>
        <v>1.2021334632583944E-4</v>
      </c>
      <c r="J228" s="15">
        <f t="shared" si="51"/>
        <v>22.095798893561742</v>
      </c>
    </row>
    <row r="229" spans="1:10" x14ac:dyDescent="0.25">
      <c r="A229" s="7">
        <v>2012</v>
      </c>
      <c r="B229" s="10">
        <v>77.635000000000005</v>
      </c>
      <c r="C229" s="10">
        <v>77.635000000000005</v>
      </c>
      <c r="D229" s="10">
        <v>83.333954000000006</v>
      </c>
      <c r="E229" s="10">
        <v>82.73558937</v>
      </c>
      <c r="F229" s="230">
        <f t="shared" si="52"/>
        <v>0.9928196779190388</v>
      </c>
      <c r="H229" s="15">
        <f t="shared" si="49"/>
        <v>22.00239151295283</v>
      </c>
      <c r="I229" s="239">
        <f t="shared" si="50"/>
        <v>1.3190070741759258E-4</v>
      </c>
      <c r="J229" s="15">
        <f t="shared" si="51"/>
        <v>23.617521507443826</v>
      </c>
    </row>
    <row r="230" spans="1:10" x14ac:dyDescent="0.25">
      <c r="A230" s="7">
        <v>2013</v>
      </c>
      <c r="B230" s="10">
        <v>96.363713000000004</v>
      </c>
      <c r="C230" s="10">
        <v>96.363713000000004</v>
      </c>
      <c r="D230" s="10">
        <v>103.960095</v>
      </c>
      <c r="E230" s="10">
        <v>102.75451514</v>
      </c>
      <c r="F230" s="230">
        <f t="shared" si="52"/>
        <v>0.98840343633776018</v>
      </c>
      <c r="H230" s="15">
        <f t="shared" si="49"/>
        <v>22.280036234832227</v>
      </c>
      <c r="I230" s="239">
        <f t="shared" si="50"/>
        <v>1.2351950213964353E-4</v>
      </c>
      <c r="J230" s="15">
        <f t="shared" si="51"/>
        <v>24.036378544033482</v>
      </c>
    </row>
    <row r="231" spans="1:10" x14ac:dyDescent="0.25">
      <c r="A231" s="7">
        <v>2014</v>
      </c>
      <c r="B231" s="10">
        <v>115.72</v>
      </c>
      <c r="C231" s="10">
        <v>115.72</v>
      </c>
      <c r="D231" s="10">
        <v>123.92</v>
      </c>
      <c r="E231" s="10">
        <v>121.88937928</v>
      </c>
      <c r="F231" s="230">
        <f t="shared" si="52"/>
        <v>0.98361345448676563</v>
      </c>
      <c r="H231" s="15">
        <f t="shared" si="49"/>
        <v>17.868896681953061</v>
      </c>
      <c r="I231" s="239">
        <f t="shared" si="50"/>
        <v>9.9350987679098151E-5</v>
      </c>
      <c r="J231" s="15">
        <f t="shared" si="51"/>
        <v>19.135099177563283</v>
      </c>
    </row>
    <row r="232" spans="1:10" x14ac:dyDescent="0.25">
      <c r="A232" s="7">
        <v>2015</v>
      </c>
      <c r="B232" s="10">
        <v>146.83699999999999</v>
      </c>
      <c r="C232" s="10">
        <v>146.83699999999999</v>
      </c>
      <c r="D232" s="10">
        <v>161.988</v>
      </c>
      <c r="E232" s="10">
        <v>157.77008978999999</v>
      </c>
      <c r="F232" s="230">
        <f t="shared" si="52"/>
        <v>0.97396158845099634</v>
      </c>
      <c r="H232" s="15">
        <f t="shared" si="49"/>
        <v>19.875797107407916</v>
      </c>
      <c r="I232" s="239">
        <f t="shared" si="50"/>
        <v>9.7925537456410399E-5</v>
      </c>
      <c r="J232" s="15">
        <f t="shared" si="51"/>
        <v>21.926630357708166</v>
      </c>
    </row>
    <row r="233" spans="1:10" x14ac:dyDescent="0.25">
      <c r="A233" s="7">
        <v>2016</v>
      </c>
      <c r="B233" s="10">
        <v>180.172</v>
      </c>
      <c r="C233" s="10">
        <v>180.172</v>
      </c>
      <c r="D233" s="10">
        <v>208.197326</v>
      </c>
      <c r="E233" s="10">
        <v>196.92052914999999</v>
      </c>
      <c r="F233" s="230">
        <f t="shared" si="52"/>
        <v>0.94583601496399616</v>
      </c>
      <c r="H233" s="15">
        <f t="shared" si="49"/>
        <v>15.022733970590515</v>
      </c>
      <c r="I233" s="239">
        <f t="shared" si="50"/>
        <v>8.1316688586456049E-5</v>
      </c>
      <c r="J233" s="15">
        <f t="shared" si="51"/>
        <v>17.359484503065449</v>
      </c>
    </row>
    <row r="234" spans="1:10" x14ac:dyDescent="0.25">
      <c r="A234" s="104">
        <v>2017</v>
      </c>
      <c r="B234" s="10">
        <v>218.69999799999999</v>
      </c>
      <c r="C234" s="10">
        <v>218.69999799999999</v>
      </c>
      <c r="D234" s="10">
        <v>245.95999800000001</v>
      </c>
      <c r="E234" s="10">
        <v>233.76776841</v>
      </c>
      <c r="F234" s="230">
        <f t="shared" si="52"/>
        <v>0.95043003053691677</v>
      </c>
      <c r="G234" s="101"/>
      <c r="H234" s="15">
        <f t="shared" si="49"/>
        <v>15.990012281547688</v>
      </c>
      <c r="I234" s="239">
        <f t="shared" si="50"/>
        <v>8.304490887021711E-5</v>
      </c>
      <c r="J234" s="15">
        <f t="shared" si="51"/>
        <v>17.983097506884501</v>
      </c>
    </row>
    <row r="235" spans="1:10" x14ac:dyDescent="0.25">
      <c r="A235" s="104">
        <v>2018</v>
      </c>
      <c r="B235" s="10">
        <v>281.04952300000002</v>
      </c>
      <c r="C235" s="10">
        <v>281.04952300000002</v>
      </c>
      <c r="D235" s="10">
        <v>262.56491299999999</v>
      </c>
      <c r="E235" s="10">
        <v>246.28421177999999</v>
      </c>
      <c r="F235" s="230">
        <f t="shared" si="52"/>
        <v>0.93799361447810814</v>
      </c>
      <c r="G235" s="131"/>
      <c r="H235" s="15">
        <f t="shared" si="49"/>
        <v>11.791734300803924</v>
      </c>
      <c r="I235" s="239">
        <f t="shared" si="50"/>
        <v>8.3169570085627173E-5</v>
      </c>
      <c r="J235" s="15">
        <f t="shared" si="51"/>
        <v>11.016192654451501</v>
      </c>
    </row>
    <row r="236" spans="1:10" x14ac:dyDescent="0.25">
      <c r="A236" s="104">
        <v>2019</v>
      </c>
      <c r="B236" s="10">
        <v>300.81</v>
      </c>
      <c r="C236" s="10">
        <v>300.80612400000001</v>
      </c>
      <c r="D236" s="10">
        <v>312.649496</v>
      </c>
      <c r="E236" s="10">
        <v>279.68490598</v>
      </c>
      <c r="F236" s="230">
        <f t="shared" si="52"/>
        <v>0.89456375128779997</v>
      </c>
      <c r="G236" s="170"/>
      <c r="H236" s="15">
        <f t="shared" si="49"/>
        <v>7.2290853075407</v>
      </c>
      <c r="I236" s="239">
        <f t="shared" si="50"/>
        <v>6.1038706262695849E-5</v>
      </c>
      <c r="J236" s="15">
        <f t="shared" si="51"/>
        <v>7.5136128384814498</v>
      </c>
    </row>
    <row r="237" spans="1:10" s="131" customFormat="1" x14ac:dyDescent="0.25">
      <c r="A237" s="107">
        <v>2020</v>
      </c>
      <c r="B237" s="10">
        <v>345.51193699999999</v>
      </c>
      <c r="C237" s="10">
        <v>312.649496</v>
      </c>
      <c r="D237" s="10">
        <v>338.40949599999999</v>
      </c>
      <c r="E237" s="10">
        <v>319.64729368000002</v>
      </c>
      <c r="F237" s="230">
        <f t="shared" si="52"/>
        <v>0.94455769550863911</v>
      </c>
      <c r="G237" s="170"/>
      <c r="H237" s="15">
        <f t="shared" si="49"/>
        <v>5.5787670707430159</v>
      </c>
      <c r="I237" s="239">
        <f t="shared" si="50"/>
        <v>4.4509817309690843E-5</v>
      </c>
      <c r="J237" s="15">
        <f t="shared" si="51"/>
        <v>5.4640883585783051</v>
      </c>
    </row>
    <row r="238" spans="1:10" x14ac:dyDescent="0.25">
      <c r="A238" s="107">
        <v>2021</v>
      </c>
      <c r="B238" s="10">
        <v>357.86833999999999</v>
      </c>
      <c r="C238" s="10">
        <v>357.86833999999999</v>
      </c>
      <c r="D238" s="10">
        <v>647.67533600000002</v>
      </c>
      <c r="E238" s="10">
        <v>585.23592862999999</v>
      </c>
      <c r="F238" s="230">
        <f t="shared" si="52"/>
        <v>0.90359458836950368</v>
      </c>
      <c r="H238" s="15">
        <f t="shared" si="49"/>
        <v>4.1217542857478131</v>
      </c>
      <c r="I238" s="239">
        <f t="shared" si="50"/>
        <v>3.2532281535584918E-5</v>
      </c>
      <c r="J238" s="15">
        <f t="shared" si="51"/>
        <v>7.4596109617608404</v>
      </c>
    </row>
    <row r="239" spans="1:10" s="145" customFormat="1" x14ac:dyDescent="0.25">
      <c r="A239" s="107">
        <v>2022</v>
      </c>
      <c r="B239" s="10">
        <v>674.91207999999995</v>
      </c>
      <c r="C239" s="10">
        <v>647.67999999999995</v>
      </c>
      <c r="D239" s="10">
        <v>1165.1600000000001</v>
      </c>
      <c r="E239" s="10">
        <v>611.44000000000005</v>
      </c>
      <c r="F239" s="230">
        <f t="shared" si="52"/>
        <v>0.52476913041985651</v>
      </c>
      <c r="G239" s="209"/>
      <c r="H239" s="15">
        <f t="shared" si="49"/>
        <v>5.6192984166778448</v>
      </c>
      <c r="I239" s="239">
        <f t="shared" si="50"/>
        <v>4.1436756351378915E-5</v>
      </c>
      <c r="J239" s="15">
        <f t="shared" si="51"/>
        <v>9.7010883894334192</v>
      </c>
    </row>
    <row r="240" spans="1:10" s="209" customFormat="1" x14ac:dyDescent="0.25">
      <c r="A240" s="107">
        <v>2023</v>
      </c>
      <c r="B240" s="10">
        <v>1706.454</v>
      </c>
      <c r="C240" s="10"/>
      <c r="D240" s="10"/>
      <c r="E240" s="10"/>
      <c r="F240" s="184"/>
      <c r="H240" s="229">
        <f t="shared" si="49"/>
        <v>8.0702482856467253</v>
      </c>
      <c r="I240" s="239">
        <f t="shared" si="50"/>
        <v>5.8936663479883819E-5</v>
      </c>
      <c r="J240" s="15"/>
    </row>
    <row r="241" spans="1:27" s="209" customFormat="1" x14ac:dyDescent="0.25">
      <c r="A241" s="6"/>
      <c r="B241"/>
      <c r="C241"/>
      <c r="D241"/>
      <c r="E241"/>
      <c r="F241"/>
      <c r="G241"/>
      <c r="H241"/>
      <c r="I241"/>
      <c r="J241"/>
    </row>
    <row r="242" spans="1:27" s="209" customFormat="1" ht="18" customHeight="1" x14ac:dyDescent="0.25">
      <c r="A242" s="221"/>
      <c r="B242" s="10"/>
      <c r="L242" s="216"/>
      <c r="M242" s="8"/>
      <c r="N242" s="12"/>
      <c r="O242" s="9"/>
      <c r="P242" s="13"/>
      <c r="Q242" s="13"/>
      <c r="X242" s="43"/>
      <c r="Y242" s="43"/>
      <c r="Z242" s="43"/>
      <c r="AA242" s="43"/>
    </row>
    <row r="243" spans="1:27" s="209" customFormat="1" x14ac:dyDescent="0.25">
      <c r="A243" s="6"/>
      <c r="U243" s="39"/>
      <c r="V243" s="36"/>
      <c r="W243" s="37"/>
      <c r="X243" s="6"/>
      <c r="Y243" s="6"/>
    </row>
    <row r="244" spans="1:27" s="145" customFormat="1" ht="21" x14ac:dyDescent="0.35">
      <c r="A244" s="6"/>
      <c r="B244"/>
      <c r="C244" s="125" t="s">
        <v>397</v>
      </c>
      <c r="D244"/>
      <c r="E244"/>
      <c r="F244"/>
      <c r="G244"/>
      <c r="H244"/>
      <c r="I244"/>
      <c r="J244"/>
    </row>
    <row r="245" spans="1:27" ht="75" customHeight="1" x14ac:dyDescent="0.25">
      <c r="B245" s="226" t="s">
        <v>17</v>
      </c>
      <c r="C245" s="226" t="s">
        <v>172</v>
      </c>
      <c r="D245" s="226" t="s">
        <v>264</v>
      </c>
      <c r="E245" s="226" t="s">
        <v>0</v>
      </c>
      <c r="F245" s="226" t="s">
        <v>386</v>
      </c>
      <c r="H245" s="226" t="s">
        <v>384</v>
      </c>
      <c r="I245" s="226" t="s">
        <v>14</v>
      </c>
      <c r="J245" s="226" t="s">
        <v>387</v>
      </c>
    </row>
    <row r="246" spans="1:27" x14ac:dyDescent="0.25">
      <c r="A246" s="104">
        <v>2009</v>
      </c>
      <c r="B246" s="10">
        <v>51.618670000000002</v>
      </c>
      <c r="C246" s="10">
        <v>51.618670000000002</v>
      </c>
      <c r="D246" s="10">
        <v>60.744622999999997</v>
      </c>
      <c r="E246" s="10">
        <v>55.131117979999999</v>
      </c>
      <c r="F246" s="230">
        <f>E246/D246</f>
        <v>0.90758844581190345</v>
      </c>
      <c r="H246" s="15">
        <f t="shared" ref="H246:H260" si="53">B246/B4/E4</f>
        <v>19.101364778440701</v>
      </c>
      <c r="I246" s="239">
        <f t="shared" ref="I246:I260" si="54">B246/F4</f>
        <v>1.9522189398423728E-4</v>
      </c>
      <c r="J246" s="15">
        <f t="shared" ref="J246:J259" si="55">D246/B4/E4</f>
        <v>22.478401753703825</v>
      </c>
    </row>
    <row r="247" spans="1:27" x14ac:dyDescent="0.25">
      <c r="A247" s="104">
        <v>2010</v>
      </c>
      <c r="B247" s="10">
        <v>62.071908000000001</v>
      </c>
      <c r="C247" s="10">
        <v>62.071908000000001</v>
      </c>
      <c r="D247" s="10">
        <v>72.046908000000002</v>
      </c>
      <c r="E247" s="10">
        <v>66.736736190000002</v>
      </c>
      <c r="F247" s="230">
        <f t="shared" ref="F247:F259" si="56">E247/D247</f>
        <v>0.92629563214565713</v>
      </c>
      <c r="H247" s="15">
        <f t="shared" si="53"/>
        <v>21.46481053614394</v>
      </c>
      <c r="I247" s="239">
        <f t="shared" si="54"/>
        <v>1.8163297788509523E-4</v>
      </c>
      <c r="J247" s="15">
        <f t="shared" si="55"/>
        <v>24.914220937674305</v>
      </c>
    </row>
    <row r="248" spans="1:27" x14ac:dyDescent="0.25">
      <c r="A248" s="104">
        <v>2011</v>
      </c>
      <c r="B248" s="10">
        <v>80.335999999999999</v>
      </c>
      <c r="C248" s="10">
        <v>79.362399999999994</v>
      </c>
      <c r="D248" s="10">
        <v>90.017971000000003</v>
      </c>
      <c r="E248" s="10">
        <v>83.620009400000001</v>
      </c>
      <c r="F248" s="230">
        <f t="shared" si="56"/>
        <v>0.92892572973012244</v>
      </c>
      <c r="H248" s="15">
        <f t="shared" si="53"/>
        <v>25.566946259825318</v>
      </c>
      <c r="I248" s="239">
        <f t="shared" si="54"/>
        <v>1.7129525977122088E-4</v>
      </c>
      <c r="J248" s="15">
        <f t="shared" si="55"/>
        <v>28.648235249147511</v>
      </c>
    </row>
    <row r="249" spans="1:27" x14ac:dyDescent="0.25">
      <c r="A249" s="104">
        <v>2012</v>
      </c>
      <c r="B249" s="10">
        <v>99.338999999999999</v>
      </c>
      <c r="C249" s="10">
        <v>99.338999999999999</v>
      </c>
      <c r="D249" s="10">
        <v>118.376</v>
      </c>
      <c r="E249" s="10">
        <v>108.93197632</v>
      </c>
      <c r="F249" s="230">
        <f t="shared" si="56"/>
        <v>0.92022011488815303</v>
      </c>
      <c r="H249" s="15">
        <f t="shared" si="53"/>
        <v>28.153481941202049</v>
      </c>
      <c r="I249" s="239">
        <f t="shared" si="54"/>
        <v>1.6877547979849591E-4</v>
      </c>
      <c r="J249" s="15">
        <f t="shared" si="55"/>
        <v>33.548722840694332</v>
      </c>
    </row>
    <row r="250" spans="1:27" x14ac:dyDescent="0.25">
      <c r="A250" s="104">
        <v>2013</v>
      </c>
      <c r="B250" s="10">
        <v>140.89510000000001</v>
      </c>
      <c r="C250" s="10">
        <v>140.89510000000001</v>
      </c>
      <c r="D250" s="10">
        <v>140.89510000000001</v>
      </c>
      <c r="E250" s="10">
        <v>125.78800062000001</v>
      </c>
      <c r="F250" s="230">
        <f t="shared" si="56"/>
        <v>0.89277768084198805</v>
      </c>
      <c r="H250" s="15">
        <f t="shared" si="53"/>
        <v>32.576037551711089</v>
      </c>
      <c r="I250" s="239">
        <f t="shared" si="54"/>
        <v>1.8060006265963711E-4</v>
      </c>
      <c r="J250" s="15">
        <f t="shared" si="55"/>
        <v>32.576037551711089</v>
      </c>
    </row>
    <row r="251" spans="1:27" x14ac:dyDescent="0.25">
      <c r="A251" s="104">
        <v>2014</v>
      </c>
      <c r="B251" s="10">
        <v>156.48699999999999</v>
      </c>
      <c r="C251" s="10">
        <v>156.48699999999999</v>
      </c>
      <c r="D251" s="10">
        <v>160.33230499999999</v>
      </c>
      <c r="E251" s="10">
        <v>158.50480906000001</v>
      </c>
      <c r="F251" s="230">
        <f t="shared" si="56"/>
        <v>0.98860182331938673</v>
      </c>
      <c r="H251" s="15">
        <f t="shared" si="53"/>
        <v>24.163930479336226</v>
      </c>
      <c r="I251" s="239">
        <f t="shared" si="54"/>
        <v>1.3435134815882331E-4</v>
      </c>
      <c r="J251" s="15">
        <f t="shared" si="55"/>
        <v>24.757703014382869</v>
      </c>
    </row>
    <row r="252" spans="1:27" x14ac:dyDescent="0.25">
      <c r="A252" s="104">
        <v>2015</v>
      </c>
      <c r="B252" s="10">
        <v>206.79900000000001</v>
      </c>
      <c r="C252" s="10">
        <v>206.79900000000001</v>
      </c>
      <c r="D252" s="10">
        <v>206.79900000000001</v>
      </c>
      <c r="E252" s="10">
        <v>202.24171551000001</v>
      </c>
      <c r="F252" s="230">
        <f t="shared" si="56"/>
        <v>0.97796273439426684</v>
      </c>
      <c r="H252" s="15">
        <f t="shared" si="53"/>
        <v>27.992229247497907</v>
      </c>
      <c r="I252" s="239">
        <f t="shared" si="54"/>
        <v>1.3791417163554293E-4</v>
      </c>
      <c r="J252" s="15">
        <f t="shared" si="55"/>
        <v>27.992229247497907</v>
      </c>
    </row>
    <row r="253" spans="1:27" x14ac:dyDescent="0.25">
      <c r="A253" s="104">
        <v>2016</v>
      </c>
      <c r="B253" s="10">
        <v>230.49700000000001</v>
      </c>
      <c r="C253" s="10">
        <v>230.49700000000001</v>
      </c>
      <c r="D253" s="10">
        <v>280.93984399999999</v>
      </c>
      <c r="E253" s="10">
        <v>270.81490654999999</v>
      </c>
      <c r="F253" s="230">
        <f t="shared" si="56"/>
        <v>0.96396047884898806</v>
      </c>
      <c r="H253" s="15">
        <f t="shared" si="53"/>
        <v>19.218830406607033</v>
      </c>
      <c r="I253" s="239">
        <f t="shared" si="54"/>
        <v>1.0402977582039584E-4</v>
      </c>
      <c r="J253" s="15">
        <f t="shared" si="55"/>
        <v>23.424752670510401</v>
      </c>
    </row>
    <row r="254" spans="1:27" x14ac:dyDescent="0.25">
      <c r="A254" s="104">
        <v>2017</v>
      </c>
      <c r="B254" s="10">
        <v>508.62732199999999</v>
      </c>
      <c r="C254" s="10">
        <v>508.62732199999999</v>
      </c>
      <c r="D254" s="10">
        <v>523.62732200000005</v>
      </c>
      <c r="E254" s="10">
        <v>436.06136103</v>
      </c>
      <c r="F254" s="230">
        <f t="shared" si="56"/>
        <v>0.83277045087039969</v>
      </c>
      <c r="G254" s="101"/>
      <c r="H254" s="15">
        <f t="shared" si="53"/>
        <v>37.187732967014988</v>
      </c>
      <c r="I254" s="239">
        <f t="shared" si="54"/>
        <v>1.9313630539856053E-4</v>
      </c>
      <c r="J254" s="15">
        <f t="shared" si="55"/>
        <v>38.284441638330179</v>
      </c>
    </row>
    <row r="255" spans="1:27" x14ac:dyDescent="0.25">
      <c r="A255" s="104">
        <v>2018</v>
      </c>
      <c r="B255" s="10">
        <v>398.57402100000002</v>
      </c>
      <c r="C255" s="10">
        <v>398.57402100000002</v>
      </c>
      <c r="D255" s="10">
        <v>408.57402100000002</v>
      </c>
      <c r="E255" s="10">
        <v>381.90014277</v>
      </c>
      <c r="F255" s="230">
        <f t="shared" si="56"/>
        <v>0.93471469829453491</v>
      </c>
      <c r="G255" s="131"/>
      <c r="H255" s="15">
        <f t="shared" si="53"/>
        <v>16.722600717009733</v>
      </c>
      <c r="I255" s="239">
        <f t="shared" si="54"/>
        <v>1.1794800297124054E-4</v>
      </c>
      <c r="J255" s="15">
        <f t="shared" si="55"/>
        <v>17.142161446910134</v>
      </c>
    </row>
    <row r="256" spans="1:27" x14ac:dyDescent="0.25">
      <c r="A256" s="104">
        <v>2019</v>
      </c>
      <c r="B256" s="10">
        <v>455.52746300000001</v>
      </c>
      <c r="C256" s="10">
        <v>455.52746300000001</v>
      </c>
      <c r="D256" s="10">
        <v>476.74514900000003</v>
      </c>
      <c r="E256" s="10">
        <v>436.33881890999999</v>
      </c>
      <c r="F256" s="230">
        <f t="shared" si="56"/>
        <v>0.91524543002743797</v>
      </c>
      <c r="G256" s="170"/>
      <c r="H256" s="15">
        <f t="shared" si="53"/>
        <v>10.947265350070111</v>
      </c>
      <c r="I256" s="239">
        <f t="shared" si="54"/>
        <v>9.2433120603198205E-5</v>
      </c>
      <c r="J256" s="15">
        <f t="shared" si="55"/>
        <v>11.457170147525687</v>
      </c>
    </row>
    <row r="257" spans="1:10" x14ac:dyDescent="0.25">
      <c r="A257" s="107">
        <v>2020</v>
      </c>
      <c r="B257" s="10">
        <v>559.31882099999996</v>
      </c>
      <c r="C257" s="10">
        <v>476.74514900000003</v>
      </c>
      <c r="D257" s="10">
        <v>518.086051</v>
      </c>
      <c r="E257" s="10">
        <v>489.81873166000003</v>
      </c>
      <c r="F257" s="230">
        <f t="shared" si="56"/>
        <v>0.94543894921424942</v>
      </c>
      <c r="G257" s="170"/>
      <c r="H257" s="15">
        <f t="shared" si="53"/>
        <v>9.0309742920448155</v>
      </c>
      <c r="I257" s="239">
        <f t="shared" si="54"/>
        <v>7.2053020097484138E-5</v>
      </c>
      <c r="J257" s="15">
        <f t="shared" si="55"/>
        <v>8.3652143142310234</v>
      </c>
    </row>
    <row r="258" spans="1:10" s="131" customFormat="1" x14ac:dyDescent="0.25">
      <c r="A258" s="107">
        <v>2021</v>
      </c>
      <c r="B258" s="10">
        <v>740.69</v>
      </c>
      <c r="C258" s="10">
        <v>740.69</v>
      </c>
      <c r="D258" s="10">
        <v>962.45519899999999</v>
      </c>
      <c r="E258" s="10">
        <v>925.71845473999997</v>
      </c>
      <c r="F258" s="230">
        <f t="shared" si="56"/>
        <v>0.96183017734418197</v>
      </c>
      <c r="G258" s="170"/>
      <c r="H258" s="15">
        <f t="shared" si="53"/>
        <v>8.5309088306346084</v>
      </c>
      <c r="I258" s="239">
        <f t="shared" si="54"/>
        <v>6.7332962761088041E-5</v>
      </c>
      <c r="J258" s="15">
        <f t="shared" si="55"/>
        <v>11.08509302979558</v>
      </c>
    </row>
    <row r="259" spans="1:10" x14ac:dyDescent="0.25">
      <c r="A259" s="107">
        <v>2022</v>
      </c>
      <c r="B259" s="10">
        <v>1301.7524900000001</v>
      </c>
      <c r="C259" s="10">
        <v>955.34</v>
      </c>
      <c r="D259" s="10">
        <v>1474.03</v>
      </c>
      <c r="E259" s="10">
        <v>946.18</v>
      </c>
      <c r="F259" s="230">
        <f t="shared" si="56"/>
        <v>0.64190009701295092</v>
      </c>
      <c r="G259" s="170"/>
      <c r="H259" s="15">
        <f t="shared" si="53"/>
        <v>10.838353502227198</v>
      </c>
      <c r="I259" s="239">
        <f t="shared" si="54"/>
        <v>7.9922114830024719E-5</v>
      </c>
      <c r="J259" s="15">
        <f t="shared" si="55"/>
        <v>12.272731057259554</v>
      </c>
    </row>
    <row r="260" spans="1:10" x14ac:dyDescent="0.25">
      <c r="A260" s="107">
        <v>2023</v>
      </c>
      <c r="B260" s="10">
        <v>2216.4364</v>
      </c>
      <c r="C260" s="10"/>
      <c r="D260" s="10"/>
      <c r="E260" s="10"/>
      <c r="F260" s="230"/>
      <c r="G260" s="170"/>
      <c r="H260" s="229">
        <f t="shared" si="53"/>
        <v>10.482082761882243</v>
      </c>
      <c r="I260" s="239">
        <f t="shared" si="54"/>
        <v>7.6550183146668571E-5</v>
      </c>
      <c r="J260" s="209"/>
    </row>
    <row r="261" spans="1:10" x14ac:dyDescent="0.25">
      <c r="A261" s="168"/>
      <c r="B261" s="145"/>
      <c r="C261" s="177"/>
      <c r="D261" s="177"/>
      <c r="E261" s="177"/>
      <c r="F261" s="170"/>
      <c r="H261" s="174"/>
      <c r="I261" s="176"/>
      <c r="J261" s="145"/>
    </row>
    <row r="263" spans="1:10" ht="21" x14ac:dyDescent="0.35">
      <c r="C263" s="125" t="s">
        <v>105</v>
      </c>
    </row>
    <row r="264" spans="1:10" ht="79.5" customHeight="1" x14ac:dyDescent="0.25">
      <c r="B264" s="226" t="s">
        <v>17</v>
      </c>
      <c r="C264" s="226" t="s">
        <v>172</v>
      </c>
      <c r="D264" s="226" t="s">
        <v>264</v>
      </c>
      <c r="E264" s="226" t="s">
        <v>0</v>
      </c>
      <c r="F264" s="226" t="s">
        <v>386</v>
      </c>
      <c r="H264" s="226" t="s">
        <v>384</v>
      </c>
      <c r="I264" s="226" t="s">
        <v>14</v>
      </c>
      <c r="J264" s="226" t="s">
        <v>387</v>
      </c>
    </row>
    <row r="265" spans="1:10" x14ac:dyDescent="0.25">
      <c r="A265" s="104">
        <v>2009</v>
      </c>
      <c r="B265" s="10">
        <v>48.307502999999997</v>
      </c>
      <c r="C265" s="10">
        <v>48.307502999999997</v>
      </c>
      <c r="D265" s="10">
        <v>57.603141000000001</v>
      </c>
      <c r="E265" s="10">
        <v>46.082333060000003</v>
      </c>
      <c r="F265" s="230">
        <f>E265/D265</f>
        <v>0.79999687968404365</v>
      </c>
      <c r="H265" s="15">
        <f t="shared" ref="H265:H279" si="57">B265/B4/E4</f>
        <v>17.876075387812559</v>
      </c>
      <c r="I265" s="239">
        <f t="shared" ref="I265:I279" si="58">B265/F4</f>
        <v>1.8269905499907735E-4</v>
      </c>
      <c r="J265" s="15">
        <f t="shared" ref="J265:J278" si="59">D265/B4/E4</f>
        <v>21.315903889522019</v>
      </c>
    </row>
    <row r="266" spans="1:10" x14ac:dyDescent="0.25">
      <c r="A266" s="104">
        <v>2010</v>
      </c>
      <c r="B266" s="10">
        <v>57.745865999999999</v>
      </c>
      <c r="C266" s="10">
        <v>57.745865999999999</v>
      </c>
      <c r="D266" s="10">
        <v>70.653557000000006</v>
      </c>
      <c r="E266" s="10">
        <v>68.808963410000004</v>
      </c>
      <c r="F266" s="230">
        <f t="shared" ref="F266:F278" si="60">E266/D266</f>
        <v>0.97389241719281028</v>
      </c>
      <c r="H266" s="15">
        <f t="shared" si="57"/>
        <v>19.968841185541716</v>
      </c>
      <c r="I266" s="239">
        <f t="shared" si="58"/>
        <v>1.6897424197325579E-4</v>
      </c>
      <c r="J266" s="15">
        <f t="shared" si="59"/>
        <v>24.432392423149725</v>
      </c>
    </row>
    <row r="267" spans="1:10" x14ac:dyDescent="0.25">
      <c r="A267" s="104">
        <v>2011</v>
      </c>
      <c r="B267" s="10">
        <v>80.284000000000006</v>
      </c>
      <c r="C267" s="10">
        <v>81.614667999999995</v>
      </c>
      <c r="D267" s="10">
        <v>83.906673999999995</v>
      </c>
      <c r="E267" s="10">
        <v>74.549026299999994</v>
      </c>
      <c r="F267" s="230">
        <f t="shared" si="60"/>
        <v>0.88847552579667255</v>
      </c>
      <c r="H267" s="15">
        <f t="shared" si="57"/>
        <v>25.550397250595204</v>
      </c>
      <c r="I267" s="239">
        <f t="shared" si="58"/>
        <v>1.7118438353257192E-4</v>
      </c>
      <c r="J267" s="15">
        <f t="shared" si="59"/>
        <v>26.70331389412819</v>
      </c>
    </row>
    <row r="268" spans="1:10" x14ac:dyDescent="0.25">
      <c r="A268" s="104">
        <v>2012</v>
      </c>
      <c r="B268" s="10">
        <v>100.114</v>
      </c>
      <c r="C268" s="10">
        <v>100.114</v>
      </c>
      <c r="D268" s="10">
        <v>106.26684400000001</v>
      </c>
      <c r="E268" s="10">
        <v>89.233738740000007</v>
      </c>
      <c r="F268" s="230">
        <f t="shared" si="60"/>
        <v>0.83971383153149826</v>
      </c>
      <c r="H268" s="15">
        <f t="shared" si="57"/>
        <v>28.373123255332771</v>
      </c>
      <c r="I268" s="239">
        <f t="shared" si="58"/>
        <v>1.700921932428011E-4</v>
      </c>
      <c r="J268" s="15">
        <f t="shared" si="59"/>
        <v>30.11688937378608</v>
      </c>
    </row>
    <row r="269" spans="1:10" x14ac:dyDescent="0.25">
      <c r="A269" s="104">
        <v>2013</v>
      </c>
      <c r="B269" s="10">
        <v>133.256868</v>
      </c>
      <c r="C269" s="10">
        <v>133.256868</v>
      </c>
      <c r="D269" s="10">
        <v>140.432537</v>
      </c>
      <c r="E269" s="10">
        <v>111.87779272</v>
      </c>
      <c r="F269" s="230">
        <f t="shared" si="60"/>
        <v>0.79666575218248747</v>
      </c>
      <c r="H269" s="15">
        <f t="shared" si="57"/>
        <v>30.810019198619454</v>
      </c>
      <c r="I269" s="239">
        <f t="shared" si="58"/>
        <v>1.7080933766062118E-4</v>
      </c>
      <c r="J269" s="15">
        <f t="shared" si="59"/>
        <v>32.469089406189831</v>
      </c>
    </row>
    <row r="270" spans="1:10" x14ac:dyDescent="0.25">
      <c r="A270" s="104">
        <v>2014</v>
      </c>
      <c r="B270" s="10">
        <v>154.87581599999999</v>
      </c>
      <c r="C270" s="10">
        <v>154.87581599999999</v>
      </c>
      <c r="D270" s="10">
        <v>208.770555</v>
      </c>
      <c r="E270" s="10">
        <v>177.17345311</v>
      </c>
      <c r="F270" s="230">
        <f t="shared" si="60"/>
        <v>0.8486515404914261</v>
      </c>
      <c r="H270" s="15">
        <f t="shared" si="57"/>
        <v>23.915139601081684</v>
      </c>
      <c r="I270" s="239">
        <f t="shared" si="58"/>
        <v>1.3296807195995741E-4</v>
      </c>
      <c r="J270" s="15">
        <f t="shared" si="59"/>
        <v>32.237292408650184</v>
      </c>
    </row>
    <row r="271" spans="1:10" x14ac:dyDescent="0.25">
      <c r="A271" s="104">
        <v>2015</v>
      </c>
      <c r="B271" s="10">
        <v>214.33935700000001</v>
      </c>
      <c r="C271" s="10">
        <v>214.33935700000001</v>
      </c>
      <c r="D271" s="10">
        <v>219.896916</v>
      </c>
      <c r="E271" s="10">
        <v>207.37795573</v>
      </c>
      <c r="F271" s="230">
        <f t="shared" si="60"/>
        <v>0.94306895932092105</v>
      </c>
      <c r="H271" s="15">
        <f t="shared" si="57"/>
        <v>29.012888930339582</v>
      </c>
      <c r="I271" s="239">
        <f t="shared" si="58"/>
        <v>1.4294283274846544E-4</v>
      </c>
      <c r="J271" s="15">
        <f t="shared" si="59"/>
        <v>29.765157875472276</v>
      </c>
    </row>
    <row r="272" spans="1:10" x14ac:dyDescent="0.25">
      <c r="A272" s="104">
        <v>2016</v>
      </c>
      <c r="B272" s="10">
        <v>266.846</v>
      </c>
      <c r="C272" s="10">
        <v>266.846</v>
      </c>
      <c r="D272" s="10">
        <v>279.74281300000001</v>
      </c>
      <c r="E272" s="10">
        <v>250.54405581</v>
      </c>
      <c r="F272" s="230">
        <f t="shared" si="60"/>
        <v>0.89562285130091968</v>
      </c>
      <c r="H272" s="15">
        <f t="shared" si="57"/>
        <v>22.249608535822418</v>
      </c>
      <c r="I272" s="239">
        <f t="shared" si="58"/>
        <v>1.2043510136170688E-4</v>
      </c>
      <c r="J272" s="15">
        <f t="shared" si="59"/>
        <v>23.324944274824336</v>
      </c>
    </row>
    <row r="273" spans="1:10" x14ac:dyDescent="0.25">
      <c r="A273" s="104">
        <v>2017</v>
      </c>
      <c r="B273" s="10">
        <v>355.73437999999999</v>
      </c>
      <c r="C273" s="10">
        <v>355.73437999999999</v>
      </c>
      <c r="D273" s="10">
        <v>376.69662499999998</v>
      </c>
      <c r="E273" s="10">
        <v>331.44876524</v>
      </c>
      <c r="F273" s="230">
        <f t="shared" si="60"/>
        <v>0.87988249228407611</v>
      </c>
      <c r="G273" s="101"/>
      <c r="H273" s="15">
        <f t="shared" si="57"/>
        <v>26.009131948728925</v>
      </c>
      <c r="I273" s="239">
        <f t="shared" si="58"/>
        <v>1.3507969565277814E-4</v>
      </c>
      <c r="J273" s="15">
        <f t="shared" si="59"/>
        <v>27.5417636728445</v>
      </c>
    </row>
    <row r="274" spans="1:10" x14ac:dyDescent="0.25">
      <c r="A274" s="104">
        <v>2018</v>
      </c>
      <c r="B274" s="10">
        <v>566.14937399999997</v>
      </c>
      <c r="C274" s="10">
        <v>566.14937399999997</v>
      </c>
      <c r="D274" s="10">
        <v>462.48661199999998</v>
      </c>
      <c r="E274" s="10">
        <v>416.92408422</v>
      </c>
      <c r="F274" s="230">
        <f t="shared" si="60"/>
        <v>0.90148357466399487</v>
      </c>
      <c r="G274" s="131"/>
      <c r="H274" s="15">
        <f t="shared" si="57"/>
        <v>23.753404458809445</v>
      </c>
      <c r="I274" s="239">
        <f t="shared" si="58"/>
        <v>1.675377333404225E-4</v>
      </c>
      <c r="J274" s="15">
        <f t="shared" si="59"/>
        <v>19.404122049988302</v>
      </c>
    </row>
    <row r="275" spans="1:10" x14ac:dyDescent="0.25">
      <c r="A275" s="104">
        <v>2019</v>
      </c>
      <c r="B275" s="10">
        <v>507.47699999999998</v>
      </c>
      <c r="C275" s="10">
        <v>507.47699999999998</v>
      </c>
      <c r="D275" s="10">
        <v>471.65704899999997</v>
      </c>
      <c r="E275" s="10">
        <v>450.50975900999998</v>
      </c>
      <c r="F275" s="230">
        <f t="shared" si="60"/>
        <v>0.95516384195924531</v>
      </c>
      <c r="G275" s="170"/>
      <c r="H275" s="15">
        <f t="shared" si="57"/>
        <v>12.195719971459832</v>
      </c>
      <c r="I275" s="239">
        <f t="shared" si="58"/>
        <v>1.0297443415469598E-4</v>
      </c>
      <c r="J275" s="15">
        <f t="shared" si="59"/>
        <v>11.334892600391955</v>
      </c>
    </row>
    <row r="276" spans="1:10" x14ac:dyDescent="0.25">
      <c r="A276" s="107">
        <v>2020</v>
      </c>
      <c r="B276" s="10">
        <v>600.41446099999996</v>
      </c>
      <c r="C276" s="10">
        <v>471.65704899999997</v>
      </c>
      <c r="D276" s="10">
        <v>563.07900600000005</v>
      </c>
      <c r="E276" s="10">
        <v>549.30171698000004</v>
      </c>
      <c r="F276" s="230">
        <f t="shared" si="60"/>
        <v>0.97553222749704149</v>
      </c>
      <c r="G276" s="170"/>
      <c r="H276" s="15">
        <f t="shared" si="57"/>
        <v>9.6945201167527735</v>
      </c>
      <c r="I276" s="239">
        <f t="shared" si="58"/>
        <v>7.7347075766029169E-5</v>
      </c>
      <c r="J276" s="15">
        <f t="shared" si="59"/>
        <v>9.0916876683757231</v>
      </c>
    </row>
    <row r="277" spans="1:10" x14ac:dyDescent="0.25">
      <c r="A277" s="107">
        <v>2021</v>
      </c>
      <c r="B277" s="10">
        <v>574.58000000000004</v>
      </c>
      <c r="C277" s="10">
        <v>574.58000000000004</v>
      </c>
      <c r="D277" s="10">
        <v>858.46370300000001</v>
      </c>
      <c r="E277" s="10">
        <v>826.88772245999996</v>
      </c>
      <c r="F277" s="230">
        <f t="shared" si="60"/>
        <v>0.96321803655803484</v>
      </c>
      <c r="H277" s="15">
        <f t="shared" si="57"/>
        <v>6.6177342692705894</v>
      </c>
      <c r="I277" s="239">
        <f t="shared" si="58"/>
        <v>5.223261248736444E-5</v>
      </c>
      <c r="J277" s="15">
        <f t="shared" si="59"/>
        <v>9.887369324146384</v>
      </c>
    </row>
    <row r="278" spans="1:10" x14ac:dyDescent="0.25">
      <c r="A278" s="107">
        <v>2022</v>
      </c>
      <c r="B278" s="10">
        <v>1091.8907139999999</v>
      </c>
      <c r="C278" s="10">
        <v>852.7</v>
      </c>
      <c r="D278" s="10">
        <v>1192.08</v>
      </c>
      <c r="E278" s="10">
        <v>897.06</v>
      </c>
      <c r="F278" s="230">
        <f t="shared" si="60"/>
        <v>0.75251660962351519</v>
      </c>
      <c r="H278" s="15">
        <f t="shared" si="57"/>
        <v>9.0910504378073096</v>
      </c>
      <c r="I278" s="239">
        <f t="shared" si="58"/>
        <v>6.7037486539507727E-5</v>
      </c>
      <c r="J278" s="15">
        <f t="shared" si="59"/>
        <v>9.925223529194092</v>
      </c>
    </row>
    <row r="279" spans="1:10" x14ac:dyDescent="0.25">
      <c r="A279" s="107">
        <v>2023</v>
      </c>
      <c r="B279" s="10">
        <v>2912.6644339999998</v>
      </c>
      <c r="C279" s="10"/>
      <c r="D279" s="10"/>
      <c r="E279" s="10"/>
      <c r="F279" s="230"/>
      <c r="H279" s="229">
        <f t="shared" si="57"/>
        <v>13.774719479782455</v>
      </c>
      <c r="I279" s="239">
        <f t="shared" si="58"/>
        <v>1.0059616232051041E-4</v>
      </c>
      <c r="J279" s="15"/>
    </row>
    <row r="280" spans="1:10" x14ac:dyDescent="0.25">
      <c r="C280" s="10"/>
      <c r="D280" s="10"/>
      <c r="E280" s="10"/>
      <c r="F280" s="230"/>
    </row>
    <row r="283" spans="1:10" ht="21" x14ac:dyDescent="0.35">
      <c r="B283" s="209"/>
      <c r="C283" s="125" t="s">
        <v>396</v>
      </c>
      <c r="D283" s="209"/>
      <c r="E283" s="209"/>
      <c r="F283" s="209"/>
      <c r="G283" s="209"/>
      <c r="H283" s="209"/>
      <c r="I283" s="209"/>
      <c r="J283" s="209"/>
    </row>
    <row r="284" spans="1:10" ht="75" x14ac:dyDescent="0.25">
      <c r="B284" s="226" t="s">
        <v>17</v>
      </c>
      <c r="C284" s="226" t="s">
        <v>172</v>
      </c>
      <c r="D284" s="226" t="s">
        <v>264</v>
      </c>
      <c r="E284" s="226" t="s">
        <v>0</v>
      </c>
      <c r="F284" s="226" t="s">
        <v>386</v>
      </c>
      <c r="G284" s="209"/>
      <c r="H284" s="226" t="s">
        <v>384</v>
      </c>
      <c r="I284" s="226" t="s">
        <v>14</v>
      </c>
      <c r="J284" s="226" t="s">
        <v>387</v>
      </c>
    </row>
    <row r="285" spans="1:10" x14ac:dyDescent="0.25">
      <c r="A285" s="104">
        <v>2009</v>
      </c>
      <c r="B285" s="10">
        <v>18.231311000000002</v>
      </c>
      <c r="C285" s="10">
        <v>14.350311</v>
      </c>
      <c r="D285" s="10">
        <v>17.556311000000001</v>
      </c>
      <c r="E285" s="10">
        <v>15.46380718</v>
      </c>
      <c r="F285" s="230">
        <f>E285/D285</f>
        <v>0.88081187329160426</v>
      </c>
      <c r="H285" s="15">
        <f t="shared" ref="H285:H299" si="61">B285/B4/E4</f>
        <v>6.7464528202721725</v>
      </c>
      <c r="I285" s="239">
        <f t="shared" ref="I285:I298" si="62">C285/F4</f>
        <v>5.4272899566820188E-5</v>
      </c>
      <c r="J285" s="15">
        <f t="shared" ref="J285:J298" si="63">D285/B4/E4</f>
        <v>6.4966706924984905</v>
      </c>
    </row>
    <row r="286" spans="1:10" x14ac:dyDescent="0.25">
      <c r="A286" s="104">
        <v>2010</v>
      </c>
      <c r="B286" s="10">
        <v>25.138000000000002</v>
      </c>
      <c r="C286" s="10">
        <v>21.257000000000001</v>
      </c>
      <c r="D286" s="10">
        <v>24.745999999999999</v>
      </c>
      <c r="E286" s="10">
        <v>20.671633799999999</v>
      </c>
      <c r="F286" s="230">
        <f t="shared" ref="F286:F298" si="64">E286/D286</f>
        <v>0.83535253374282714</v>
      </c>
      <c r="H286" s="15">
        <f t="shared" si="61"/>
        <v>8.6928600174105561</v>
      </c>
      <c r="I286" s="239">
        <f t="shared" si="62"/>
        <v>6.2201603516094097E-5</v>
      </c>
      <c r="J286" s="15">
        <f t="shared" si="63"/>
        <v>8.5573042402276087</v>
      </c>
    </row>
    <row r="287" spans="1:10" x14ac:dyDescent="0.25">
      <c r="A287" s="104">
        <v>2011</v>
      </c>
      <c r="B287" s="10">
        <v>27.881</v>
      </c>
      <c r="C287" s="10">
        <v>24.7468</v>
      </c>
      <c r="D287" s="10">
        <v>34.970300999999999</v>
      </c>
      <c r="E287" s="10">
        <v>29.069861920000001</v>
      </c>
      <c r="F287" s="230">
        <f t="shared" si="64"/>
        <v>0.83127285407123042</v>
      </c>
      <c r="H287" s="15">
        <f t="shared" si="61"/>
        <v>8.873133198941817</v>
      </c>
      <c r="I287" s="239">
        <f t="shared" si="62"/>
        <v>5.2766001973043828E-5</v>
      </c>
      <c r="J287" s="15">
        <f t="shared" si="63"/>
        <v>11.129304500559096</v>
      </c>
    </row>
    <row r="288" spans="1:10" x14ac:dyDescent="0.25">
      <c r="A288" s="104">
        <v>2012</v>
      </c>
      <c r="B288" s="10">
        <v>36.747999999999998</v>
      </c>
      <c r="C288" s="10">
        <v>32.866999999999997</v>
      </c>
      <c r="D288" s="10">
        <v>46.601599999999998</v>
      </c>
      <c r="E288" s="10">
        <v>40.112981140000002</v>
      </c>
      <c r="F288" s="230">
        <f t="shared" si="64"/>
        <v>0.86076403256540557</v>
      </c>
      <c r="H288" s="15">
        <f t="shared" si="61"/>
        <v>10.414682595710575</v>
      </c>
      <c r="I288" s="239">
        <f t="shared" si="62"/>
        <v>5.5840542934166485E-5</v>
      </c>
      <c r="J288" s="15">
        <f t="shared" si="63"/>
        <v>13.207273115605364</v>
      </c>
    </row>
    <row r="289" spans="1:10" x14ac:dyDescent="0.25">
      <c r="A289" s="104">
        <v>2013</v>
      </c>
      <c r="B289" s="10">
        <v>52.902000000000001</v>
      </c>
      <c r="C289" s="10">
        <v>49.021000000000001</v>
      </c>
      <c r="D289" s="10">
        <v>69.030879999999996</v>
      </c>
      <c r="E289" s="10">
        <v>62.18197018</v>
      </c>
      <c r="F289" s="230">
        <f t="shared" si="64"/>
        <v>0.90078483977025936</v>
      </c>
      <c r="H289" s="15">
        <f t="shared" si="61"/>
        <v>12.231351825298537</v>
      </c>
      <c r="I289" s="239">
        <f t="shared" si="62"/>
        <v>6.2835369517024161E-5</v>
      </c>
      <c r="J289" s="15">
        <f t="shared" si="63"/>
        <v>15.960473707798652</v>
      </c>
    </row>
    <row r="290" spans="1:10" x14ac:dyDescent="0.25">
      <c r="A290" s="104">
        <v>2014</v>
      </c>
      <c r="B290" s="10">
        <v>71.974000000000004</v>
      </c>
      <c r="C290" s="10">
        <v>68.093000000000004</v>
      </c>
      <c r="D290" s="10">
        <v>95.557000000000002</v>
      </c>
      <c r="E290" s="10">
        <v>84.121897919999995</v>
      </c>
      <c r="F290" s="230">
        <f t="shared" si="64"/>
        <v>0.88033213600259519</v>
      </c>
      <c r="H290" s="15">
        <f t="shared" si="61"/>
        <v>11.113860782811006</v>
      </c>
      <c r="I290" s="239">
        <f t="shared" si="62"/>
        <v>5.846099899786408E-5</v>
      </c>
      <c r="J290" s="15">
        <f t="shared" si="63"/>
        <v>14.755428277198313</v>
      </c>
    </row>
    <row r="291" spans="1:10" x14ac:dyDescent="0.25">
      <c r="A291" s="104">
        <v>2015</v>
      </c>
      <c r="B291" s="10">
        <v>92.816999999999993</v>
      </c>
      <c r="C291" s="10">
        <v>88.936000000000007</v>
      </c>
      <c r="D291" s="10">
        <v>118.294628</v>
      </c>
      <c r="E291" s="10">
        <v>113.26448666</v>
      </c>
      <c r="F291" s="230">
        <f t="shared" si="64"/>
        <v>0.95747785486928449</v>
      </c>
      <c r="H291" s="15">
        <f t="shared" si="61"/>
        <v>12.563671691183291</v>
      </c>
      <c r="I291" s="239">
        <f t="shared" si="62"/>
        <v>5.9311383365386903E-5</v>
      </c>
      <c r="J291" s="15">
        <f t="shared" si="63"/>
        <v>16.012313143310582</v>
      </c>
    </row>
    <row r="292" spans="1:10" x14ac:dyDescent="0.25">
      <c r="A292" s="104">
        <v>2016</v>
      </c>
      <c r="B292" s="10">
        <v>119.84699999999999</v>
      </c>
      <c r="C292" s="10">
        <v>119.84699999999999</v>
      </c>
      <c r="D292" s="10">
        <v>202.03894099999999</v>
      </c>
      <c r="E292" s="10">
        <v>144.50910479999999</v>
      </c>
      <c r="F292" s="230">
        <f t="shared" si="64"/>
        <v>0.71525372329089765</v>
      </c>
      <c r="H292" s="15">
        <f t="shared" si="61"/>
        <v>9.9928379447048457</v>
      </c>
      <c r="I292" s="239">
        <f t="shared" si="62"/>
        <v>5.4090320233005117E-5</v>
      </c>
      <c r="J292" s="15">
        <f t="shared" si="63"/>
        <v>16.845998614339813</v>
      </c>
    </row>
    <row r="293" spans="1:10" x14ac:dyDescent="0.25">
      <c r="A293" s="104">
        <v>2017</v>
      </c>
      <c r="B293" s="10">
        <v>199.50230199999999</v>
      </c>
      <c r="C293" s="10">
        <v>199.50230199999999</v>
      </c>
      <c r="D293" s="10">
        <v>221.5</v>
      </c>
      <c r="E293" s="10">
        <v>192.75405569</v>
      </c>
      <c r="F293" s="230">
        <f t="shared" si="64"/>
        <v>0.8702214703837472</v>
      </c>
      <c r="H293" s="15">
        <f t="shared" si="61"/>
        <v>14.586393636716156</v>
      </c>
      <c r="I293" s="239">
        <f t="shared" si="62"/>
        <v>7.5755146961585854E-5</v>
      </c>
      <c r="J293" s="15">
        <f t="shared" si="63"/>
        <v>16.194731379754348</v>
      </c>
    </row>
    <row r="294" spans="1:10" x14ac:dyDescent="0.25">
      <c r="A294" s="104">
        <v>2018</v>
      </c>
      <c r="B294" s="10">
        <v>193.50470200000001</v>
      </c>
      <c r="C294" s="10">
        <v>193.50470200000001</v>
      </c>
      <c r="D294" s="10">
        <v>193.50470200000001</v>
      </c>
      <c r="E294" s="10">
        <v>179.59909784999999</v>
      </c>
      <c r="F294" s="230">
        <f t="shared" si="64"/>
        <v>0.92813815888566875</v>
      </c>
      <c r="H294" s="15">
        <f t="shared" si="61"/>
        <v>8.1186974010279371</v>
      </c>
      <c r="I294" s="239">
        <f t="shared" si="62"/>
        <v>5.7262872048665248E-5</v>
      </c>
      <c r="J294" s="15">
        <f t="shared" si="63"/>
        <v>8.1186974010279371</v>
      </c>
    </row>
    <row r="295" spans="1:10" x14ac:dyDescent="0.25">
      <c r="A295" s="104">
        <v>2019</v>
      </c>
      <c r="B295" s="10">
        <v>215.24956499999999</v>
      </c>
      <c r="C295" s="10">
        <v>215.24956499999999</v>
      </c>
      <c r="D295" s="10">
        <v>270.24956500000002</v>
      </c>
      <c r="E295" s="10">
        <v>269.69797520999998</v>
      </c>
      <c r="F295" s="230">
        <f t="shared" si="64"/>
        <v>0.99795896141405427</v>
      </c>
      <c r="H295" s="15">
        <f t="shared" si="61"/>
        <v>5.1728914191550377</v>
      </c>
      <c r="I295" s="239">
        <f t="shared" si="62"/>
        <v>4.3677254649805713E-5</v>
      </c>
      <c r="J295" s="15">
        <f t="shared" si="63"/>
        <v>6.494654963966509</v>
      </c>
    </row>
    <row r="296" spans="1:10" x14ac:dyDescent="0.25">
      <c r="A296" s="107">
        <v>2020</v>
      </c>
      <c r="B296" s="10">
        <v>326.73212599999999</v>
      </c>
      <c r="C296" s="10">
        <v>270.24956500000002</v>
      </c>
      <c r="D296" s="10">
        <v>341.41684400000003</v>
      </c>
      <c r="E296" s="10">
        <v>338.28231483000002</v>
      </c>
      <c r="F296" s="230">
        <f t="shared" si="64"/>
        <v>0.99081905528363445</v>
      </c>
      <c r="H296" s="15">
        <f t="shared" si="61"/>
        <v>5.2755411037583295</v>
      </c>
      <c r="I296" s="239">
        <f t="shared" si="62"/>
        <v>3.4814307345258004E-5</v>
      </c>
      <c r="J296" s="15">
        <f t="shared" si="63"/>
        <v>5.5126461425389346</v>
      </c>
    </row>
    <row r="297" spans="1:10" x14ac:dyDescent="0.25">
      <c r="A297" s="107">
        <v>2021</v>
      </c>
      <c r="B297" s="10">
        <v>344.93299999999999</v>
      </c>
      <c r="C297" s="10">
        <v>344.93299999999999</v>
      </c>
      <c r="D297" s="10">
        <v>928.83953899999995</v>
      </c>
      <c r="E297" s="10">
        <v>927.85461903999999</v>
      </c>
      <c r="F297" s="230">
        <f t="shared" si="64"/>
        <v>0.9989396231333344</v>
      </c>
      <c r="H297" s="15">
        <f t="shared" si="61"/>
        <v>3.9727713019985242</v>
      </c>
      <c r="I297" s="239">
        <f t="shared" si="62"/>
        <v>3.1356385051871067E-5</v>
      </c>
      <c r="J297" s="15">
        <f t="shared" si="63"/>
        <v>10.697924132224921</v>
      </c>
    </row>
    <row r="298" spans="1:10" x14ac:dyDescent="0.25">
      <c r="A298" s="107">
        <v>2022</v>
      </c>
      <c r="B298" s="10">
        <v>691.509546</v>
      </c>
      <c r="C298" s="10">
        <v>928.84</v>
      </c>
      <c r="D298" s="10">
        <v>2020.69</v>
      </c>
      <c r="E298" s="10">
        <v>743.53</v>
      </c>
      <c r="F298" s="230">
        <f t="shared" si="64"/>
        <v>0.36795846963166046</v>
      </c>
      <c r="H298" s="15">
        <f t="shared" si="61"/>
        <v>5.7574884375390285</v>
      </c>
      <c r="I298" s="239">
        <f t="shared" si="62"/>
        <v>5.7026860105118874E-5</v>
      </c>
      <c r="J298" s="15">
        <f t="shared" si="63"/>
        <v>16.824206373068261</v>
      </c>
    </row>
    <row r="299" spans="1:10" x14ac:dyDescent="0.25">
      <c r="A299" s="107">
        <v>2023</v>
      </c>
      <c r="B299" s="10">
        <v>2573.3370100000002</v>
      </c>
      <c r="C299" s="10"/>
      <c r="D299" s="10"/>
      <c r="E299" s="10"/>
      <c r="F299" s="230"/>
      <c r="H299" s="229">
        <f t="shared" si="61"/>
        <v>12.169955119413574</v>
      </c>
      <c r="J299" s="15"/>
    </row>
  </sheetData>
  <sortState xmlns:xlrd2="http://schemas.microsoft.com/office/spreadsheetml/2017/richdata2" ref="A4:B11">
    <sortCondition ref="A4:A11"/>
  </sortState>
  <mergeCells count="2">
    <mergeCell ref="K44:M44"/>
    <mergeCell ref="H23:J2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61"/>
  <sheetViews>
    <sheetView topLeftCell="A59" workbookViewId="0">
      <selection activeCell="E68" sqref="E68"/>
    </sheetView>
  </sheetViews>
  <sheetFormatPr baseColWidth="10" defaultColWidth="8.85546875" defaultRowHeight="15" x14ac:dyDescent="0.25"/>
  <cols>
    <col min="1" max="1" width="64.7109375" customWidth="1"/>
    <col min="2" max="2" width="19.7109375" customWidth="1"/>
    <col min="3" max="3" width="20.140625" customWidth="1"/>
    <col min="4" max="4" width="19.5703125" customWidth="1"/>
    <col min="5" max="5" width="13.42578125" customWidth="1"/>
    <col min="6" max="6" width="12.28515625" customWidth="1"/>
    <col min="7" max="7" width="15.140625" customWidth="1"/>
    <col min="8" max="8" width="11.42578125" customWidth="1"/>
    <col min="9" max="9" width="31" customWidth="1"/>
  </cols>
  <sheetData>
    <row r="1" spans="1:8" ht="21" customHeight="1" x14ac:dyDescent="0.25">
      <c r="A1" s="256" t="s">
        <v>189</v>
      </c>
      <c r="B1" s="256"/>
      <c r="C1" s="256"/>
      <c r="D1" s="256"/>
      <c r="E1" s="256"/>
      <c r="F1" s="256"/>
    </row>
    <row r="2" spans="1:8" x14ac:dyDescent="0.25">
      <c r="A2" s="257" t="s">
        <v>173</v>
      </c>
      <c r="B2" s="257"/>
      <c r="C2" s="257"/>
      <c r="D2" s="257"/>
      <c r="E2" s="257"/>
      <c r="F2" s="257"/>
    </row>
    <row r="3" spans="1:8" ht="21.2" customHeight="1" x14ac:dyDescent="0.25">
      <c r="A3" s="255" t="s">
        <v>158</v>
      </c>
      <c r="B3" s="255"/>
      <c r="C3" s="255"/>
      <c r="D3" s="255"/>
      <c r="E3" s="255"/>
    </row>
    <row r="4" spans="1:8" ht="21.2" customHeight="1" x14ac:dyDescent="0.25">
      <c r="A4" s="255" t="s">
        <v>159</v>
      </c>
      <c r="B4" s="255"/>
      <c r="C4" s="255"/>
      <c r="D4" s="255"/>
      <c r="E4" s="255"/>
    </row>
    <row r="5" spans="1:8" x14ac:dyDescent="0.25">
      <c r="A5" s="97" t="s">
        <v>1</v>
      </c>
    </row>
    <row r="6" spans="1:8" ht="22.5" customHeight="1" x14ac:dyDescent="0.25">
      <c r="A6" s="99" t="s">
        <v>18</v>
      </c>
      <c r="B6" s="89" t="s">
        <v>156</v>
      </c>
      <c r="C6" s="89" t="s">
        <v>157</v>
      </c>
      <c r="D6" s="89" t="s">
        <v>19</v>
      </c>
      <c r="E6" s="89" t="s">
        <v>20</v>
      </c>
      <c r="F6" s="89" t="s">
        <v>21</v>
      </c>
      <c r="G6" s="89" t="s">
        <v>22</v>
      </c>
      <c r="H6" s="113" t="s">
        <v>174</v>
      </c>
    </row>
    <row r="7" spans="1:8" ht="22.5" customHeight="1" x14ac:dyDescent="0.25">
      <c r="A7" s="117" t="s">
        <v>80</v>
      </c>
      <c r="B7" s="93">
        <v>930.04899999999998</v>
      </c>
      <c r="C7" s="93">
        <v>1020.847571</v>
      </c>
      <c r="D7" s="93">
        <v>751.14689587999999</v>
      </c>
      <c r="E7" s="93">
        <v>748.44845742999996</v>
      </c>
      <c r="F7" s="93">
        <v>724.95758353999997</v>
      </c>
      <c r="G7" s="90">
        <v>0.73316377360513896</v>
      </c>
      <c r="H7" s="114"/>
    </row>
    <row r="8" spans="1:8" ht="22.5" customHeight="1" x14ac:dyDescent="0.25">
      <c r="A8" s="117" t="s">
        <v>196</v>
      </c>
      <c r="B8" s="93"/>
      <c r="C8" s="93"/>
      <c r="D8" s="93"/>
      <c r="E8" s="93"/>
      <c r="F8" s="93"/>
      <c r="G8" s="90"/>
      <c r="H8" s="114" t="s">
        <v>251</v>
      </c>
    </row>
    <row r="9" spans="1:8" ht="22.5" customHeight="1" x14ac:dyDescent="0.25">
      <c r="A9" s="117" t="s">
        <v>72</v>
      </c>
      <c r="B9" s="93">
        <v>1764.452</v>
      </c>
      <c r="C9" s="93">
        <v>2236.675225</v>
      </c>
      <c r="D9" s="93">
        <v>2152.71406772</v>
      </c>
      <c r="E9" s="93">
        <v>2151.4569406099999</v>
      </c>
      <c r="F9" s="93">
        <v>1772.7309061799999</v>
      </c>
      <c r="G9" s="90">
        <v>0.96189957154374095</v>
      </c>
      <c r="H9" s="114"/>
    </row>
    <row r="10" spans="1:8" ht="22.5" customHeight="1" x14ac:dyDescent="0.25">
      <c r="A10" s="117" t="s">
        <v>23</v>
      </c>
      <c r="B10" s="93">
        <v>449530.35698899999</v>
      </c>
      <c r="C10" s="93">
        <v>553192.92170099996</v>
      </c>
      <c r="D10" s="93">
        <v>541215.27042147995</v>
      </c>
      <c r="E10" s="93">
        <v>540873.72161094996</v>
      </c>
      <c r="F10" s="93">
        <v>537543.89729252004</v>
      </c>
      <c r="G10" s="90">
        <v>0.97773073442051694</v>
      </c>
      <c r="H10" s="114"/>
    </row>
    <row r="11" spans="1:8" ht="22.5" customHeight="1" x14ac:dyDescent="0.25">
      <c r="A11" s="117" t="s">
        <v>96</v>
      </c>
      <c r="B11" s="93">
        <v>473.565674</v>
      </c>
      <c r="C11" s="93">
        <v>492.565674</v>
      </c>
      <c r="D11" s="93">
        <v>445.48122506999999</v>
      </c>
      <c r="E11" s="93">
        <v>434.37069489999999</v>
      </c>
      <c r="F11" s="93">
        <v>399.15589682000001</v>
      </c>
      <c r="G11" s="90">
        <v>0.88185336053279295</v>
      </c>
      <c r="H11" s="114"/>
    </row>
    <row r="12" spans="1:8" ht="22.5" customHeight="1" x14ac:dyDescent="0.25">
      <c r="A12" s="117" t="s">
        <v>90</v>
      </c>
      <c r="B12" s="93">
        <v>429.00112999999999</v>
      </c>
      <c r="C12" s="93">
        <v>561.63612999999998</v>
      </c>
      <c r="D12" s="93">
        <v>523.62815621000004</v>
      </c>
      <c r="E12" s="93">
        <v>517.19506917000001</v>
      </c>
      <c r="F12" s="93">
        <v>449.81590689000001</v>
      </c>
      <c r="G12" s="90">
        <v>0.92087214754150504</v>
      </c>
      <c r="H12" s="114"/>
    </row>
    <row r="13" spans="1:8" ht="22.5" customHeight="1" x14ac:dyDescent="0.25">
      <c r="A13" s="117" t="s">
        <v>227</v>
      </c>
      <c r="B13" s="93"/>
      <c r="C13" s="93"/>
      <c r="D13" s="93"/>
      <c r="E13" s="93"/>
      <c r="F13" s="93"/>
      <c r="G13" s="90"/>
      <c r="H13" s="114" t="s">
        <v>252</v>
      </c>
    </row>
    <row r="14" spans="1:8" s="92" customFormat="1" ht="22.5" customHeight="1" x14ac:dyDescent="0.25">
      <c r="A14" s="117" t="s">
        <v>147</v>
      </c>
      <c r="B14" s="120"/>
      <c r="C14" s="120"/>
      <c r="D14" s="120"/>
      <c r="E14" s="120"/>
      <c r="F14" s="120"/>
      <c r="G14" s="121"/>
      <c r="H14" s="92" t="s">
        <v>243</v>
      </c>
    </row>
    <row r="15" spans="1:8" ht="22.5" customHeight="1" x14ac:dyDescent="0.25">
      <c r="A15" s="117" t="s">
        <v>107</v>
      </c>
      <c r="B15" s="93">
        <v>186.24299999999999</v>
      </c>
      <c r="C15" s="93">
        <v>186.24299999999999</v>
      </c>
      <c r="D15" s="93">
        <v>156.84304667000001</v>
      </c>
      <c r="E15" s="93">
        <v>156.60613262999999</v>
      </c>
      <c r="F15" s="93">
        <v>139.91016342</v>
      </c>
      <c r="G15" s="90">
        <v>0.84086989916399602</v>
      </c>
      <c r="H15" s="114"/>
    </row>
    <row r="16" spans="1:8" ht="22.5" customHeight="1" x14ac:dyDescent="0.25">
      <c r="A16" s="117" t="s">
        <v>78</v>
      </c>
      <c r="B16" s="93">
        <v>800.86900000000003</v>
      </c>
      <c r="C16" s="93">
        <v>1273.569</v>
      </c>
      <c r="D16" s="93">
        <v>1272.2959490400001</v>
      </c>
      <c r="E16" s="93">
        <v>1272.2959490400001</v>
      </c>
      <c r="F16" s="93">
        <v>1272.2959490400001</v>
      </c>
      <c r="G16" s="90">
        <v>0.99900040676241297</v>
      </c>
      <c r="H16" s="114"/>
    </row>
    <row r="17" spans="1:8" s="92" customFormat="1" ht="22.5" customHeight="1" x14ac:dyDescent="0.25">
      <c r="A17" s="117" t="s">
        <v>28</v>
      </c>
      <c r="B17" s="120"/>
      <c r="C17" s="120"/>
      <c r="D17" s="120"/>
      <c r="E17" s="120"/>
      <c r="F17" s="120"/>
      <c r="G17" s="121"/>
      <c r="H17" s="92" t="s">
        <v>243</v>
      </c>
    </row>
    <row r="18" spans="1:8" ht="22.5" customHeight="1" x14ac:dyDescent="0.25">
      <c r="A18" s="110" t="s">
        <v>140</v>
      </c>
      <c r="B18" s="111"/>
      <c r="C18" s="111"/>
      <c r="D18" s="111"/>
      <c r="E18" s="111"/>
      <c r="F18" s="111"/>
      <c r="G18" s="112"/>
      <c r="H18" s="92" t="s">
        <v>244</v>
      </c>
    </row>
    <row r="19" spans="1:8" ht="22.5" customHeight="1" x14ac:dyDescent="0.25">
      <c r="A19" s="117" t="s">
        <v>142</v>
      </c>
      <c r="B19" s="93"/>
      <c r="C19" s="93"/>
      <c r="D19" s="93"/>
      <c r="E19" s="93"/>
      <c r="F19" s="93"/>
      <c r="G19" s="90"/>
      <c r="H19" s="92" t="s">
        <v>244</v>
      </c>
    </row>
    <row r="20" spans="1:8" ht="22.5" customHeight="1" x14ac:dyDescent="0.25">
      <c r="A20" s="117" t="s">
        <v>91</v>
      </c>
      <c r="B20" s="93">
        <v>402.49799999999999</v>
      </c>
      <c r="C20" s="93">
        <v>543.12187300000005</v>
      </c>
      <c r="D20" s="93">
        <v>445.36081062</v>
      </c>
      <c r="E20" s="93">
        <v>433.21387838999999</v>
      </c>
      <c r="F20" s="93">
        <v>391.22613131999998</v>
      </c>
      <c r="G20" s="90">
        <v>0.79763658936637905</v>
      </c>
      <c r="H20" s="114"/>
    </row>
    <row r="21" spans="1:8" ht="22.5" customHeight="1" x14ac:dyDescent="0.25">
      <c r="A21" s="117" t="s">
        <v>82</v>
      </c>
      <c r="B21" s="93">
        <v>680.24199999999996</v>
      </c>
      <c r="C21" s="93">
        <v>852.77099999999996</v>
      </c>
      <c r="D21" s="93">
        <v>848.31208903000004</v>
      </c>
      <c r="E21" s="93">
        <v>848.31208903000004</v>
      </c>
      <c r="F21" s="93">
        <v>749.65476523999996</v>
      </c>
      <c r="G21" s="90">
        <v>0.99477126805437799</v>
      </c>
      <c r="H21" s="114"/>
    </row>
    <row r="22" spans="1:8" ht="22.5" customHeight="1" x14ac:dyDescent="0.25">
      <c r="A22" s="117" t="s">
        <v>187</v>
      </c>
      <c r="B22" s="93">
        <v>506.54599999999999</v>
      </c>
      <c r="C22" s="93">
        <v>682.04915900000003</v>
      </c>
      <c r="D22" s="93">
        <v>569.40398130000005</v>
      </c>
      <c r="E22" s="93">
        <v>569.38273078999998</v>
      </c>
      <c r="F22" s="93">
        <v>526.89106924999999</v>
      </c>
      <c r="G22" s="90">
        <v>0.83481186550367104</v>
      </c>
      <c r="H22" s="114"/>
    </row>
    <row r="23" spans="1:8" ht="22.5" customHeight="1" x14ac:dyDescent="0.25">
      <c r="A23" s="117" t="s">
        <v>110</v>
      </c>
      <c r="B23" s="93">
        <v>261.60500000000002</v>
      </c>
      <c r="C23" s="93">
        <v>273.31376899999998</v>
      </c>
      <c r="D23" s="93">
        <v>250.30381342000001</v>
      </c>
      <c r="E23" s="93">
        <v>249.51169396</v>
      </c>
      <c r="F23" s="93">
        <v>224.85006482</v>
      </c>
      <c r="G23" s="90">
        <v>0.91291300424750998</v>
      </c>
      <c r="H23" s="114"/>
    </row>
    <row r="24" spans="1:8" ht="22.5" customHeight="1" x14ac:dyDescent="0.25">
      <c r="A24" s="117" t="s">
        <v>88</v>
      </c>
      <c r="B24" s="93">
        <v>358.923588</v>
      </c>
      <c r="C24" s="93">
        <v>598.923588</v>
      </c>
      <c r="D24" s="93">
        <v>596.02320281000004</v>
      </c>
      <c r="E24" s="93">
        <v>596.02320281000004</v>
      </c>
      <c r="F24" s="93">
        <v>458.85880718999999</v>
      </c>
      <c r="G24" s="90">
        <v>0.99515733684878704</v>
      </c>
      <c r="H24" s="114"/>
    </row>
    <row r="25" spans="1:8" ht="22.5" customHeight="1" x14ac:dyDescent="0.25">
      <c r="A25" s="117" t="s">
        <v>83</v>
      </c>
      <c r="B25" s="93">
        <v>726.55500199999994</v>
      </c>
      <c r="C25" s="93">
        <v>974.55500199999994</v>
      </c>
      <c r="D25" s="93">
        <v>973.99727929000005</v>
      </c>
      <c r="E25" s="93">
        <v>973.22616759000005</v>
      </c>
      <c r="F25" s="93">
        <v>926.06901730000004</v>
      </c>
      <c r="G25" s="90">
        <v>0.99863647058680804</v>
      </c>
      <c r="H25" s="114"/>
    </row>
    <row r="26" spans="1:8" ht="22.5" customHeight="1" x14ac:dyDescent="0.25">
      <c r="A26" s="117" t="s">
        <v>101</v>
      </c>
      <c r="B26" s="93">
        <v>266.403188</v>
      </c>
      <c r="C26" s="93">
        <v>414.91445199999998</v>
      </c>
      <c r="D26" s="93">
        <v>407.72483790000001</v>
      </c>
      <c r="E26" s="93">
        <v>407.72483790000001</v>
      </c>
      <c r="F26" s="93">
        <v>343.83289982999997</v>
      </c>
      <c r="G26" s="90">
        <v>0.98267205669664104</v>
      </c>
      <c r="H26" s="114"/>
    </row>
    <row r="27" spans="1:8" ht="22.5" customHeight="1" x14ac:dyDescent="0.25">
      <c r="A27" s="117" t="s">
        <v>39</v>
      </c>
      <c r="B27" s="93">
        <v>9498.6620000000003</v>
      </c>
      <c r="C27" s="93">
        <v>11898.662</v>
      </c>
      <c r="D27" s="93">
        <v>11609.12257254</v>
      </c>
      <c r="E27" s="93">
        <v>11609.116852470001</v>
      </c>
      <c r="F27" s="93">
        <v>10896.474091399999</v>
      </c>
      <c r="G27" s="90">
        <v>0.97566573892677999</v>
      </c>
      <c r="H27" s="114"/>
    </row>
    <row r="28" spans="1:8" ht="22.5" customHeight="1" x14ac:dyDescent="0.25">
      <c r="A28" s="117" t="s">
        <v>50</v>
      </c>
      <c r="B28" s="93">
        <v>2855.8382329999999</v>
      </c>
      <c r="C28" s="93">
        <v>3656.330778</v>
      </c>
      <c r="D28" s="93">
        <v>3631.2562649900001</v>
      </c>
      <c r="E28" s="93">
        <v>3631.2562649900001</v>
      </c>
      <c r="F28" s="93">
        <v>3394.5343028100001</v>
      </c>
      <c r="G28" s="90">
        <v>0.99314216504675301</v>
      </c>
      <c r="H28" s="114"/>
    </row>
    <row r="29" spans="1:8" ht="22.5" customHeight="1" x14ac:dyDescent="0.25">
      <c r="A29" s="117" t="s">
        <v>146</v>
      </c>
      <c r="B29" s="93">
        <v>12.207725</v>
      </c>
      <c r="C29" s="93">
        <v>12.345425000000001</v>
      </c>
      <c r="D29" s="93">
        <v>10.95403992</v>
      </c>
      <c r="E29" s="93">
        <v>10.66534266</v>
      </c>
      <c r="F29" s="93">
        <v>8.7714057699999994</v>
      </c>
      <c r="G29" s="90">
        <v>0.86391053041916299</v>
      </c>
      <c r="H29" s="114"/>
    </row>
    <row r="30" spans="1:8" ht="22.5" customHeight="1" x14ac:dyDescent="0.25">
      <c r="A30" s="117" t="s">
        <v>188</v>
      </c>
      <c r="B30" s="93">
        <v>120.56005</v>
      </c>
      <c r="C30" s="93">
        <v>150.59541400000001</v>
      </c>
      <c r="D30" s="93">
        <v>149.72362978999999</v>
      </c>
      <c r="E30" s="93">
        <v>149.72362978999999</v>
      </c>
      <c r="F30" s="93">
        <v>128.57462702000001</v>
      </c>
      <c r="G30" s="90">
        <v>0.99421108394442903</v>
      </c>
      <c r="H30" s="114"/>
    </row>
    <row r="31" spans="1:8" ht="22.5" customHeight="1" x14ac:dyDescent="0.25">
      <c r="A31" s="117" t="s">
        <v>102</v>
      </c>
      <c r="B31" s="93">
        <v>358.90721300000001</v>
      </c>
      <c r="C31" s="93">
        <v>393.03058600000003</v>
      </c>
      <c r="D31" s="93">
        <v>376.29023806999999</v>
      </c>
      <c r="E31" s="93">
        <v>374.63011160999997</v>
      </c>
      <c r="F31" s="93">
        <v>348.18010033000002</v>
      </c>
      <c r="G31" s="90">
        <v>0.95318309809608603</v>
      </c>
      <c r="H31" s="114"/>
    </row>
    <row r="32" spans="1:8" ht="22.5" customHeight="1" x14ac:dyDescent="0.25">
      <c r="A32" s="110" t="s">
        <v>75</v>
      </c>
      <c r="B32" s="111">
        <v>1411.9369999999999</v>
      </c>
      <c r="C32" s="111">
        <v>1844.3843629999999</v>
      </c>
      <c r="D32" s="111">
        <v>1833.2440977900001</v>
      </c>
      <c r="E32" s="111">
        <v>1833.2440975300001</v>
      </c>
      <c r="F32" s="111">
        <v>1304.1253711899999</v>
      </c>
      <c r="G32" s="112">
        <v>0.99395990028245595</v>
      </c>
      <c r="H32" s="114"/>
    </row>
    <row r="33" spans="1:8" ht="22.5" customHeight="1" x14ac:dyDescent="0.25">
      <c r="A33" s="117" t="s">
        <v>145</v>
      </c>
      <c r="B33" s="93">
        <v>27.582958999999999</v>
      </c>
      <c r="C33" s="93">
        <v>29.382959</v>
      </c>
      <c r="D33" s="93">
        <v>28.6565023</v>
      </c>
      <c r="E33" s="93">
        <v>28.6565023</v>
      </c>
      <c r="F33" s="93">
        <v>27.298089399999999</v>
      </c>
      <c r="G33" s="90">
        <v>0.975276257915345</v>
      </c>
      <c r="H33" s="114"/>
    </row>
    <row r="34" spans="1:8" ht="22.5" customHeight="1" x14ac:dyDescent="0.25">
      <c r="A34" s="117" t="s">
        <v>186</v>
      </c>
      <c r="B34" s="93">
        <v>643.08299999999997</v>
      </c>
      <c r="C34" s="93">
        <v>808.01744599999995</v>
      </c>
      <c r="D34" s="93">
        <v>763.22622641999999</v>
      </c>
      <c r="E34" s="93">
        <v>746.78949223999996</v>
      </c>
      <c r="F34" s="93">
        <v>666.19753161999995</v>
      </c>
      <c r="G34" s="90">
        <v>0.92422446561877802</v>
      </c>
      <c r="H34" s="114"/>
    </row>
    <row r="35" spans="1:8" ht="22.5" customHeight="1" x14ac:dyDescent="0.25">
      <c r="A35" s="110" t="s">
        <v>58</v>
      </c>
      <c r="B35" s="111">
        <v>3008.71</v>
      </c>
      <c r="C35" s="111">
        <v>3367.273921</v>
      </c>
      <c r="D35" s="111">
        <v>2934.9921872</v>
      </c>
      <c r="E35" s="111">
        <v>2934.9921872</v>
      </c>
      <c r="F35" s="111">
        <v>2506.7470431500001</v>
      </c>
      <c r="G35" s="112">
        <v>0.871622640764662</v>
      </c>
      <c r="H35" s="114"/>
    </row>
    <row r="36" spans="1:8" ht="22.5" customHeight="1" x14ac:dyDescent="0.25">
      <c r="A36" s="117" t="s">
        <v>136</v>
      </c>
      <c r="B36" s="93">
        <v>77.238933000000003</v>
      </c>
      <c r="C36" s="93">
        <v>84.032594000000003</v>
      </c>
      <c r="D36" s="93">
        <v>79.337426780000001</v>
      </c>
      <c r="E36" s="93">
        <v>78.853247339999996</v>
      </c>
      <c r="F36" s="93">
        <v>68.27268402</v>
      </c>
      <c r="G36" s="90">
        <v>0.93836502702748903</v>
      </c>
      <c r="H36" s="114"/>
    </row>
    <row r="37" spans="1:8" ht="22.5" customHeight="1" x14ac:dyDescent="0.25">
      <c r="A37" s="117" t="s">
        <v>95</v>
      </c>
      <c r="B37" s="93">
        <v>380.16635000000002</v>
      </c>
      <c r="C37" s="93">
        <v>449.01477299999999</v>
      </c>
      <c r="D37" s="93">
        <v>441.18809439</v>
      </c>
      <c r="E37" s="93">
        <v>441.17989088000002</v>
      </c>
      <c r="F37" s="93">
        <v>388.55160347999998</v>
      </c>
      <c r="G37" s="90">
        <v>0.98255094800633602</v>
      </c>
      <c r="H37" s="114"/>
    </row>
    <row r="38" spans="1:8" ht="22.5" customHeight="1" x14ac:dyDescent="0.25">
      <c r="A38" s="117" t="s">
        <v>116</v>
      </c>
      <c r="B38" s="93">
        <v>125.215</v>
      </c>
      <c r="C38" s="93">
        <v>163.501</v>
      </c>
      <c r="D38" s="93">
        <v>146.1201044</v>
      </c>
      <c r="E38" s="93">
        <v>146.09785439999999</v>
      </c>
      <c r="F38" s="93">
        <v>139.363114</v>
      </c>
      <c r="G38" s="90">
        <v>0.89355939352052904</v>
      </c>
      <c r="H38" s="114"/>
    </row>
    <row r="39" spans="1:8" ht="22.5" customHeight="1" x14ac:dyDescent="0.25">
      <c r="A39" s="117" t="s">
        <v>236</v>
      </c>
      <c r="B39" s="93"/>
      <c r="C39" s="93"/>
      <c r="D39" s="93"/>
      <c r="E39" s="93"/>
      <c r="F39" s="93"/>
      <c r="G39" s="90"/>
      <c r="H39" s="114" t="s">
        <v>252</v>
      </c>
    </row>
    <row r="40" spans="1:8" ht="22.5" customHeight="1" x14ac:dyDescent="0.25">
      <c r="A40" s="117" t="s">
        <v>37</v>
      </c>
      <c r="B40" s="93">
        <v>10620.373</v>
      </c>
      <c r="C40" s="93">
        <v>13803.903437000001</v>
      </c>
      <c r="D40" s="93">
        <v>13540.910051909999</v>
      </c>
      <c r="E40" s="93">
        <v>13540.910051909999</v>
      </c>
      <c r="F40" s="93">
        <v>12971.704124190001</v>
      </c>
      <c r="G40" s="90">
        <v>0.98094789736176702</v>
      </c>
      <c r="H40" s="114"/>
    </row>
    <row r="41" spans="1:8" ht="22.5" customHeight="1" x14ac:dyDescent="0.25">
      <c r="A41" s="117" t="s">
        <v>128</v>
      </c>
      <c r="B41" s="93">
        <v>404.27600100000001</v>
      </c>
      <c r="C41" s="93">
        <v>404.27600100000001</v>
      </c>
      <c r="D41" s="93">
        <v>217.10718409</v>
      </c>
      <c r="E41" s="93">
        <v>217.08332195</v>
      </c>
      <c r="F41" s="93">
        <v>210.25254143000001</v>
      </c>
      <c r="G41" s="90">
        <v>0.536968114389753</v>
      </c>
      <c r="H41" s="114"/>
    </row>
    <row r="42" spans="1:8" ht="22.5" customHeight="1" x14ac:dyDescent="0.25">
      <c r="A42" s="110" t="s">
        <v>44</v>
      </c>
      <c r="B42" s="111">
        <v>5238.9058709999999</v>
      </c>
      <c r="C42" s="111">
        <v>6357.618735</v>
      </c>
      <c r="D42" s="111">
        <v>6338.7262899799998</v>
      </c>
      <c r="E42" s="111">
        <v>6338.7262899799998</v>
      </c>
      <c r="F42" s="111">
        <v>5501.3782305799996</v>
      </c>
      <c r="G42" s="112">
        <v>0.99702837716329396</v>
      </c>
      <c r="H42" s="114"/>
    </row>
    <row r="43" spans="1:8" ht="22.5" customHeight="1" x14ac:dyDescent="0.25">
      <c r="A43" s="117" t="s">
        <v>56</v>
      </c>
      <c r="B43" s="93">
        <v>2223.12</v>
      </c>
      <c r="C43" s="93">
        <v>2383.96</v>
      </c>
      <c r="D43" s="93">
        <v>2116.8796382599999</v>
      </c>
      <c r="E43" s="93">
        <v>2116.8796382599999</v>
      </c>
      <c r="F43" s="93">
        <v>2027.4456948699999</v>
      </c>
      <c r="G43" s="90">
        <v>0.88796776718569104</v>
      </c>
      <c r="H43" s="114"/>
    </row>
    <row r="44" spans="1:8" ht="22.5" customHeight="1" x14ac:dyDescent="0.25">
      <c r="A44" s="117" t="s">
        <v>137</v>
      </c>
      <c r="B44" s="93">
        <v>80.283000000000001</v>
      </c>
      <c r="C44" s="93">
        <v>140.13408100000001</v>
      </c>
      <c r="D44" s="93">
        <v>63.053631099999997</v>
      </c>
      <c r="E44" s="93">
        <v>62.694166639999999</v>
      </c>
      <c r="F44" s="93">
        <v>56.249496579999999</v>
      </c>
      <c r="G44" s="90">
        <v>0.44738700387952002</v>
      </c>
      <c r="H44" s="114"/>
    </row>
    <row r="45" spans="1:8" ht="22.5" customHeight="1" x14ac:dyDescent="0.25">
      <c r="A45" s="117" t="s">
        <v>108</v>
      </c>
      <c r="B45" s="93">
        <v>216.43729999999999</v>
      </c>
      <c r="C45" s="93">
        <v>249.43729999999999</v>
      </c>
      <c r="D45" s="93">
        <v>241.19204256</v>
      </c>
      <c r="E45" s="93">
        <v>241.1433581</v>
      </c>
      <c r="F45" s="93">
        <v>231.98438741999999</v>
      </c>
      <c r="G45" s="90">
        <v>0.966749391931359</v>
      </c>
      <c r="H45" s="114"/>
    </row>
    <row r="46" spans="1:8" ht="22.5" customHeight="1" x14ac:dyDescent="0.25">
      <c r="A46" s="117" t="s">
        <v>60</v>
      </c>
      <c r="B46" s="93">
        <v>1562.903</v>
      </c>
      <c r="C46" s="93">
        <v>1992.1916000000001</v>
      </c>
      <c r="D46" s="93">
        <v>1938.5178597500001</v>
      </c>
      <c r="E46" s="93">
        <v>1937.17878445</v>
      </c>
      <c r="F46" s="93">
        <v>1836.5445934700001</v>
      </c>
      <c r="G46" s="90">
        <v>0.97238578079036198</v>
      </c>
      <c r="H46" s="114"/>
    </row>
    <row r="47" spans="1:8" ht="22.5" customHeight="1" x14ac:dyDescent="0.25">
      <c r="A47" s="117" t="s">
        <v>54</v>
      </c>
      <c r="B47" s="93">
        <v>5753.5590000000002</v>
      </c>
      <c r="C47" s="93">
        <v>8860.4501280000004</v>
      </c>
      <c r="D47" s="93">
        <v>8298.1065402599997</v>
      </c>
      <c r="E47" s="93">
        <v>8259.4708999800005</v>
      </c>
      <c r="F47" s="93">
        <v>7884.8370932199996</v>
      </c>
      <c r="G47" s="90">
        <v>0.93217283328294598</v>
      </c>
      <c r="H47" s="114"/>
    </row>
    <row r="48" spans="1:8" ht="22.5" customHeight="1" x14ac:dyDescent="0.25">
      <c r="A48" s="117" t="s">
        <v>74</v>
      </c>
      <c r="B48" s="93">
        <v>1766.032107</v>
      </c>
      <c r="C48" s="93">
        <v>2161.689977</v>
      </c>
      <c r="D48" s="93">
        <v>2135.1402599500002</v>
      </c>
      <c r="E48" s="93">
        <v>2135.1402599500002</v>
      </c>
      <c r="F48" s="93">
        <v>1951.57871948</v>
      </c>
      <c r="G48" s="90">
        <v>0.98771807366806297</v>
      </c>
      <c r="H48" s="114"/>
    </row>
    <row r="49" spans="1:8" ht="22.5" customHeight="1" x14ac:dyDescent="0.25">
      <c r="A49" s="117" t="s">
        <v>71</v>
      </c>
      <c r="B49" s="93">
        <v>1218.319829</v>
      </c>
      <c r="C49" s="93">
        <v>1398.2451080000001</v>
      </c>
      <c r="D49" s="93">
        <v>1391.64341311</v>
      </c>
      <c r="E49" s="93">
        <v>1391.6184241999999</v>
      </c>
      <c r="F49" s="93">
        <v>1218.45396222</v>
      </c>
      <c r="G49" s="90">
        <v>0.99526071376035197</v>
      </c>
      <c r="H49" s="114"/>
    </row>
    <row r="50" spans="1:8" ht="22.5" customHeight="1" x14ac:dyDescent="0.25">
      <c r="A50" s="117" t="s">
        <v>32</v>
      </c>
      <c r="B50" s="93">
        <v>22228.278984</v>
      </c>
      <c r="C50" s="93">
        <v>23514.943984000001</v>
      </c>
      <c r="D50" s="93">
        <v>23299.409488460002</v>
      </c>
      <c r="E50" s="93">
        <v>23299.409488460002</v>
      </c>
      <c r="F50" s="93">
        <v>21677.57438835</v>
      </c>
      <c r="G50" s="90">
        <v>0.99083414803426095</v>
      </c>
      <c r="H50" s="114"/>
    </row>
    <row r="51" spans="1:8" ht="22.5" customHeight="1" x14ac:dyDescent="0.25">
      <c r="A51" s="117" t="s">
        <v>100</v>
      </c>
      <c r="B51" s="93">
        <v>630.63055899999995</v>
      </c>
      <c r="C51" s="93">
        <v>653.18360099999995</v>
      </c>
      <c r="D51" s="93">
        <v>634.90513794000003</v>
      </c>
      <c r="E51" s="93">
        <v>634.90513794000003</v>
      </c>
      <c r="F51" s="93">
        <v>578.28179785999998</v>
      </c>
      <c r="G51" s="90">
        <v>0.97201634726895103</v>
      </c>
      <c r="H51" s="114"/>
    </row>
    <row r="52" spans="1:8" ht="22.5" customHeight="1" x14ac:dyDescent="0.25">
      <c r="A52" s="117" t="s">
        <v>77</v>
      </c>
      <c r="B52" s="93"/>
      <c r="C52" s="93"/>
      <c r="D52" s="93"/>
      <c r="E52" s="93"/>
      <c r="F52" s="93"/>
      <c r="G52" s="90"/>
      <c r="H52" s="114" t="s">
        <v>242</v>
      </c>
    </row>
    <row r="53" spans="1:8" ht="22.5" customHeight="1" x14ac:dyDescent="0.25">
      <c r="A53" s="117" t="s">
        <v>62</v>
      </c>
      <c r="B53" s="93">
        <v>4250.0159050000002</v>
      </c>
      <c r="C53" s="93">
        <v>4058.4089199999999</v>
      </c>
      <c r="D53" s="93">
        <v>3999.1317230300001</v>
      </c>
      <c r="E53" s="93">
        <v>3994.56530127</v>
      </c>
      <c r="F53" s="93">
        <v>3965.01494895</v>
      </c>
      <c r="G53" s="90">
        <v>0.98426880583290199</v>
      </c>
      <c r="H53" s="114"/>
    </row>
    <row r="54" spans="1:8" ht="22.5" customHeight="1" x14ac:dyDescent="0.25">
      <c r="A54" s="117" t="s">
        <v>109</v>
      </c>
      <c r="B54" s="93">
        <v>243.81</v>
      </c>
      <c r="C54" s="93">
        <v>267.35399999999998</v>
      </c>
      <c r="D54" s="93">
        <v>248.80979189999999</v>
      </c>
      <c r="E54" s="93">
        <v>248.80979189999999</v>
      </c>
      <c r="F54" s="93">
        <v>223.82427419000001</v>
      </c>
      <c r="G54" s="90">
        <v>0.93063800017953702</v>
      </c>
      <c r="H54" s="114"/>
    </row>
    <row r="55" spans="1:8" ht="22.5" customHeight="1" x14ac:dyDescent="0.25">
      <c r="A55" s="117" t="s">
        <v>94</v>
      </c>
      <c r="B55" s="93">
        <v>368.95779499999998</v>
      </c>
      <c r="C55" s="93">
        <v>433.11863</v>
      </c>
      <c r="D55" s="93">
        <v>419.75707986999998</v>
      </c>
      <c r="E55" s="93">
        <v>419.74751450999997</v>
      </c>
      <c r="F55" s="93">
        <v>402.99961965</v>
      </c>
      <c r="G55" s="90">
        <v>0.96912828365291104</v>
      </c>
      <c r="H55" s="114"/>
    </row>
    <row r="56" spans="1:8" ht="22.5" customHeight="1" x14ac:dyDescent="0.25">
      <c r="A56" s="117" t="s">
        <v>87</v>
      </c>
      <c r="B56" s="93">
        <v>822.06700000000001</v>
      </c>
      <c r="C56" s="93">
        <v>1349.171693</v>
      </c>
      <c r="D56" s="93">
        <v>1169.5206927199999</v>
      </c>
      <c r="E56" s="93">
        <v>1096.2620433100001</v>
      </c>
      <c r="F56" s="93">
        <v>480.17293562999998</v>
      </c>
      <c r="G56" s="90">
        <v>0.812544503414807</v>
      </c>
      <c r="H56" s="114"/>
    </row>
    <row r="57" spans="1:8" ht="22.5" customHeight="1" x14ac:dyDescent="0.25">
      <c r="A57" s="117" t="s">
        <v>41</v>
      </c>
      <c r="B57" s="93">
        <v>8421.8106960000005</v>
      </c>
      <c r="C57" s="93">
        <v>9857.6862839999994</v>
      </c>
      <c r="D57" s="93">
        <v>9703.4807480300005</v>
      </c>
      <c r="E57" s="93">
        <v>9703.3716817900004</v>
      </c>
      <c r="F57" s="93">
        <v>9015.0353793499999</v>
      </c>
      <c r="G57" s="90">
        <v>0.98434575845039096</v>
      </c>
      <c r="H57" s="114"/>
    </row>
    <row r="58" spans="1:8" ht="22.5" customHeight="1" x14ac:dyDescent="0.25">
      <c r="A58" s="117" t="s">
        <v>42</v>
      </c>
      <c r="B58" s="93">
        <v>6899.0116870000002</v>
      </c>
      <c r="C58" s="93">
        <v>8841.5721850000009</v>
      </c>
      <c r="D58" s="93">
        <v>8701.9655048700006</v>
      </c>
      <c r="E58" s="93">
        <v>8659.4314720099992</v>
      </c>
      <c r="F58" s="93">
        <v>7874.1937793999996</v>
      </c>
      <c r="G58" s="90">
        <v>0.97939951072287701</v>
      </c>
      <c r="H58" s="114"/>
    </row>
    <row r="59" spans="1:8" ht="22.5" customHeight="1" x14ac:dyDescent="0.25">
      <c r="A59" s="117" t="s">
        <v>33</v>
      </c>
      <c r="B59" s="93">
        <v>17081.990021000001</v>
      </c>
      <c r="C59" s="93">
        <v>18414.712791999998</v>
      </c>
      <c r="D59" s="93">
        <v>18274.826823060001</v>
      </c>
      <c r="E59" s="93">
        <v>18231.711168829999</v>
      </c>
      <c r="F59" s="93">
        <v>16825.805866520001</v>
      </c>
      <c r="G59" s="90">
        <v>0.99006220595254102</v>
      </c>
      <c r="H59" s="114"/>
    </row>
    <row r="60" spans="1:8" ht="22.5" customHeight="1" x14ac:dyDescent="0.25">
      <c r="A60" s="117" t="s">
        <v>130</v>
      </c>
      <c r="B60" s="93">
        <v>46.136150000000001</v>
      </c>
      <c r="C60" s="93">
        <v>53.617150000000002</v>
      </c>
      <c r="D60" s="93">
        <v>50.724609340000001</v>
      </c>
      <c r="E60" s="93">
        <v>50.578903339999997</v>
      </c>
      <c r="F60" s="93">
        <v>43.610118329999999</v>
      </c>
      <c r="G60" s="90">
        <v>0.94333442452648097</v>
      </c>
      <c r="H60" s="114"/>
    </row>
    <row r="61" spans="1:8" ht="22.5" customHeight="1" x14ac:dyDescent="0.25">
      <c r="A61" s="110" t="s">
        <v>126</v>
      </c>
      <c r="B61" s="111">
        <v>124.86227700000001</v>
      </c>
      <c r="C61" s="111">
        <v>136.06227699999999</v>
      </c>
      <c r="D61" s="111">
        <v>127.53417552000001</v>
      </c>
      <c r="E61" s="111">
        <v>126.21098732999999</v>
      </c>
      <c r="F61" s="111">
        <v>112.02521024000001</v>
      </c>
      <c r="G61" s="112">
        <v>0.92759720116987299</v>
      </c>
      <c r="H61" s="114"/>
    </row>
    <row r="62" spans="1:8" ht="22.5" customHeight="1" x14ac:dyDescent="0.25">
      <c r="A62" s="117" t="s">
        <v>34</v>
      </c>
      <c r="B62" s="93">
        <v>15532.161162</v>
      </c>
      <c r="C62" s="93">
        <v>18644.463963999999</v>
      </c>
      <c r="D62" s="93">
        <v>18353.331795270002</v>
      </c>
      <c r="E62" s="93">
        <v>18279.976554510002</v>
      </c>
      <c r="F62" s="93">
        <v>17534.94670936</v>
      </c>
      <c r="G62" s="90">
        <v>0.98045063616772399</v>
      </c>
      <c r="H62" s="114"/>
    </row>
    <row r="63" spans="1:8" ht="22.5" customHeight="1" x14ac:dyDescent="0.25">
      <c r="A63" s="117" t="s">
        <v>183</v>
      </c>
      <c r="B63" s="93">
        <v>1357.0830410000001</v>
      </c>
      <c r="C63" s="93">
        <v>2005.2101</v>
      </c>
      <c r="D63" s="93">
        <v>1856.5547350500001</v>
      </c>
      <c r="E63" s="93">
        <v>1856.5547349799999</v>
      </c>
      <c r="F63" s="93">
        <v>1834.39567521</v>
      </c>
      <c r="G63" s="90">
        <v>0.92586544172104501</v>
      </c>
      <c r="H63" s="114"/>
    </row>
    <row r="64" spans="1:8" ht="22.5" customHeight="1" x14ac:dyDescent="0.25">
      <c r="A64" s="117" t="s">
        <v>123</v>
      </c>
      <c r="B64" s="93"/>
      <c r="C64" s="93"/>
      <c r="D64" s="93"/>
      <c r="E64" s="93"/>
      <c r="F64" s="93"/>
      <c r="G64" s="90"/>
      <c r="H64" s="114" t="s">
        <v>242</v>
      </c>
    </row>
    <row r="65" spans="1:8" ht="22.5" customHeight="1" x14ac:dyDescent="0.25">
      <c r="A65" s="117" t="s">
        <v>93</v>
      </c>
      <c r="B65" s="93">
        <v>369.52940699999999</v>
      </c>
      <c r="C65" s="93">
        <v>453.25572499999998</v>
      </c>
      <c r="D65" s="93">
        <v>432.52812954000001</v>
      </c>
      <c r="E65" s="93">
        <v>432.52812920000002</v>
      </c>
      <c r="F65" s="93">
        <v>386.43610861000002</v>
      </c>
      <c r="G65" s="90">
        <v>0.95426953338537501</v>
      </c>
      <c r="H65" s="114"/>
    </row>
    <row r="66" spans="1:8" ht="22.5" customHeight="1" x14ac:dyDescent="0.25">
      <c r="A66" s="117" t="s">
        <v>104</v>
      </c>
      <c r="B66" s="93">
        <v>264.67200000000003</v>
      </c>
      <c r="C66" s="93">
        <v>321.37200000000001</v>
      </c>
      <c r="D66" s="93">
        <v>319.51440464000001</v>
      </c>
      <c r="E66" s="93">
        <v>312.49900713</v>
      </c>
      <c r="F66" s="93">
        <v>285.23553090000001</v>
      </c>
      <c r="G66" s="90">
        <v>0.97239027398155398</v>
      </c>
      <c r="H66" s="114"/>
    </row>
    <row r="67" spans="1:8" ht="22.5" customHeight="1" x14ac:dyDescent="0.25">
      <c r="A67" s="117" t="s">
        <v>35</v>
      </c>
      <c r="B67" s="93">
        <v>12521.037</v>
      </c>
      <c r="C67" s="93">
        <v>14621.037</v>
      </c>
      <c r="D67" s="93">
        <v>14392.832013970001</v>
      </c>
      <c r="E67" s="93">
        <v>14392.76371875</v>
      </c>
      <c r="F67" s="93">
        <v>12524.282140220001</v>
      </c>
      <c r="G67" s="90">
        <v>0.98438733988225302</v>
      </c>
      <c r="H67" s="114"/>
    </row>
    <row r="68" spans="1:8" ht="22.5" customHeight="1" x14ac:dyDescent="0.25">
      <c r="A68" s="110" t="s">
        <v>105</v>
      </c>
      <c r="B68" s="111">
        <v>214.33935700000001</v>
      </c>
      <c r="C68" s="111">
        <v>219.896916</v>
      </c>
      <c r="D68" s="111">
        <v>213.00110846999999</v>
      </c>
      <c r="E68" s="111">
        <v>207.37795573</v>
      </c>
      <c r="F68" s="111">
        <v>193.96450332000001</v>
      </c>
      <c r="G68" s="112">
        <v>0.94306895932092105</v>
      </c>
      <c r="H68" s="114"/>
    </row>
    <row r="69" spans="1:8" ht="22.5" customHeight="1" x14ac:dyDescent="0.25">
      <c r="A69" s="110" t="s">
        <v>133</v>
      </c>
      <c r="B69" s="111">
        <v>126.410223</v>
      </c>
      <c r="C69" s="111">
        <v>134.38531499999999</v>
      </c>
      <c r="D69" s="111">
        <v>103.44507216</v>
      </c>
      <c r="E69" s="111">
        <v>103.44507216</v>
      </c>
      <c r="F69" s="111">
        <v>89.086010669999993</v>
      </c>
      <c r="G69" s="112">
        <v>0.76976470353178095</v>
      </c>
      <c r="H69" s="114"/>
    </row>
    <row r="70" spans="1:8" ht="22.5" customHeight="1" x14ac:dyDescent="0.25">
      <c r="A70" s="117" t="s">
        <v>129</v>
      </c>
      <c r="B70" s="93">
        <v>126.473</v>
      </c>
      <c r="C70" s="93">
        <v>143.3322</v>
      </c>
      <c r="D70" s="93">
        <v>134.77795029999999</v>
      </c>
      <c r="E70" s="93">
        <v>134.77795029999999</v>
      </c>
      <c r="F70" s="93">
        <v>102.54078244</v>
      </c>
      <c r="G70" s="90">
        <v>0.94031871624101204</v>
      </c>
      <c r="H70" s="114"/>
    </row>
    <row r="71" spans="1:8" ht="22.5" customHeight="1" x14ac:dyDescent="0.25">
      <c r="A71" s="117" t="s">
        <v>127</v>
      </c>
      <c r="B71" s="93">
        <v>115.19199999999999</v>
      </c>
      <c r="C71" s="93">
        <v>117.19199999999999</v>
      </c>
      <c r="D71" s="93">
        <v>112.71585743999999</v>
      </c>
      <c r="E71" s="93">
        <v>112.67315738000001</v>
      </c>
      <c r="F71" s="93">
        <v>104.31277989</v>
      </c>
      <c r="G71" s="90">
        <v>0.961440690320158</v>
      </c>
      <c r="H71" s="114"/>
    </row>
    <row r="72" spans="1:8" ht="22.5" customHeight="1" x14ac:dyDescent="0.25">
      <c r="A72" s="117" t="s">
        <v>89</v>
      </c>
      <c r="B72" s="93">
        <v>965.27427999999998</v>
      </c>
      <c r="C72" s="93">
        <v>982.02593100000001</v>
      </c>
      <c r="D72" s="93">
        <v>879.01926839999999</v>
      </c>
      <c r="E72" s="93">
        <v>878.26078708</v>
      </c>
      <c r="F72" s="93">
        <v>666.43397313000003</v>
      </c>
      <c r="G72" s="90">
        <v>0.89433563753827205</v>
      </c>
      <c r="H72" s="114"/>
    </row>
    <row r="73" spans="1:8" ht="22.5" customHeight="1" x14ac:dyDescent="0.25">
      <c r="A73" s="117" t="s">
        <v>135</v>
      </c>
      <c r="B73" s="93">
        <v>141.041663</v>
      </c>
      <c r="C73" s="93">
        <v>150.029191</v>
      </c>
      <c r="D73" s="93">
        <v>105.07105184</v>
      </c>
      <c r="E73" s="93">
        <v>105.07105184</v>
      </c>
      <c r="F73" s="93">
        <v>91.532565219999995</v>
      </c>
      <c r="G73" s="90">
        <v>0.70033738860859396</v>
      </c>
      <c r="H73" s="114"/>
    </row>
    <row r="74" spans="1:8" ht="22.5" customHeight="1" x14ac:dyDescent="0.25">
      <c r="A74" s="117" t="s">
        <v>84</v>
      </c>
      <c r="B74" s="93">
        <v>610.553</v>
      </c>
      <c r="C74" s="93">
        <v>651.75300000000004</v>
      </c>
      <c r="D74" s="93">
        <v>593.38871855000002</v>
      </c>
      <c r="E74" s="93">
        <v>581.59201135000001</v>
      </c>
      <c r="F74" s="93">
        <v>555.50493902000005</v>
      </c>
      <c r="G74" s="90">
        <v>0.892350340312971</v>
      </c>
      <c r="H74" s="114"/>
    </row>
    <row r="75" spans="1:8" ht="22.5" customHeight="1" x14ac:dyDescent="0.25">
      <c r="A75" s="110" t="s">
        <v>112</v>
      </c>
      <c r="B75" s="111">
        <v>175.398</v>
      </c>
      <c r="C75" s="111">
        <v>240.509739</v>
      </c>
      <c r="D75" s="111">
        <v>160.48758339</v>
      </c>
      <c r="E75" s="111">
        <v>160.40471055</v>
      </c>
      <c r="F75" s="111">
        <v>145.48600203000001</v>
      </c>
      <c r="G75" s="112">
        <v>0.66693644597069701</v>
      </c>
      <c r="H75" s="114"/>
    </row>
    <row r="76" spans="1:8" ht="22.5" customHeight="1" x14ac:dyDescent="0.25">
      <c r="A76" s="110" t="s">
        <v>111</v>
      </c>
      <c r="B76" s="111">
        <v>173.50656000000001</v>
      </c>
      <c r="C76" s="111">
        <v>206.16656</v>
      </c>
      <c r="D76" s="111">
        <v>182.59808394000001</v>
      </c>
      <c r="E76" s="111">
        <v>182.59804453000001</v>
      </c>
      <c r="F76" s="111">
        <v>156.87820278000001</v>
      </c>
      <c r="G76" s="112">
        <v>0.885682161694894</v>
      </c>
      <c r="H76" s="114"/>
    </row>
    <row r="77" spans="1:8" s="92" customFormat="1" ht="22.5" customHeight="1" x14ac:dyDescent="0.25">
      <c r="A77" s="117" t="s">
        <v>134</v>
      </c>
      <c r="B77" s="120"/>
      <c r="C77" s="120"/>
      <c r="D77" s="120"/>
      <c r="E77" s="120"/>
      <c r="F77" s="120"/>
      <c r="G77" s="121"/>
      <c r="H77" s="92" t="s">
        <v>243</v>
      </c>
    </row>
    <row r="78" spans="1:8" ht="22.5" customHeight="1" x14ac:dyDescent="0.25">
      <c r="A78" s="117" t="s">
        <v>97</v>
      </c>
      <c r="B78" s="93">
        <v>501.79300000000001</v>
      </c>
      <c r="C78" s="93">
        <v>741.60676000000001</v>
      </c>
      <c r="D78" s="93">
        <v>614.26588592999997</v>
      </c>
      <c r="E78" s="93">
        <v>611.73058271000002</v>
      </c>
      <c r="F78" s="93">
        <v>512.11892929999999</v>
      </c>
      <c r="G78" s="90">
        <v>0.82487190746481298</v>
      </c>
      <c r="H78" s="114"/>
    </row>
    <row r="79" spans="1:8" ht="22.5" customHeight="1" x14ac:dyDescent="0.25">
      <c r="A79" s="117" t="s">
        <v>125</v>
      </c>
      <c r="B79" s="93">
        <v>139.77099999999999</v>
      </c>
      <c r="C79" s="93">
        <v>151.832076</v>
      </c>
      <c r="D79" s="93">
        <v>142.35296356000001</v>
      </c>
      <c r="E79" s="93">
        <v>142.35296281999999</v>
      </c>
      <c r="F79" s="93">
        <v>131.76323345</v>
      </c>
      <c r="G79" s="90">
        <v>0.93756844120342497</v>
      </c>
      <c r="H79" s="114"/>
    </row>
    <row r="80" spans="1:8" s="238" customFormat="1" ht="22.5" customHeight="1" x14ac:dyDescent="0.25">
      <c r="A80" s="191" t="s">
        <v>132</v>
      </c>
      <c r="B80" s="197">
        <v>88.936000000000007</v>
      </c>
      <c r="C80" s="197">
        <v>118.294628</v>
      </c>
      <c r="D80" s="197">
        <v>113.28150027</v>
      </c>
      <c r="E80" s="197">
        <v>113.26448666</v>
      </c>
      <c r="F80" s="197">
        <v>112.05126839</v>
      </c>
      <c r="G80" s="198">
        <v>0.95747785486928405</v>
      </c>
      <c r="H80" s="199"/>
    </row>
    <row r="81" spans="1:8" ht="22.5" customHeight="1" x14ac:dyDescent="0.25">
      <c r="A81" s="110" t="s">
        <v>51</v>
      </c>
      <c r="B81" s="111">
        <v>3302.972812</v>
      </c>
      <c r="C81" s="111">
        <v>3920.8865970000002</v>
      </c>
      <c r="D81" s="111">
        <v>3715.0869077000002</v>
      </c>
      <c r="E81" s="111">
        <v>3667.8219262600001</v>
      </c>
      <c r="F81" s="111">
        <v>3631.7880994299999</v>
      </c>
      <c r="G81" s="112">
        <v>0.93545728383635796</v>
      </c>
      <c r="H81" s="114"/>
    </row>
    <row r="82" spans="1:8" ht="22.5" customHeight="1" x14ac:dyDescent="0.25">
      <c r="A82" s="110" t="s">
        <v>76</v>
      </c>
      <c r="B82" s="111">
        <v>925.96890199999996</v>
      </c>
      <c r="C82" s="111">
        <v>1245.3999020000001</v>
      </c>
      <c r="D82" s="111">
        <v>1158.65595725</v>
      </c>
      <c r="E82" s="111">
        <v>1146.8988272399999</v>
      </c>
      <c r="F82" s="111">
        <v>1113.5024072199999</v>
      </c>
      <c r="G82" s="112">
        <v>0.92090807570980504</v>
      </c>
      <c r="H82" s="114"/>
    </row>
    <row r="83" spans="1:8" ht="22.5" customHeight="1" x14ac:dyDescent="0.25">
      <c r="A83" s="110" t="s">
        <v>113</v>
      </c>
      <c r="B83" s="111">
        <v>247.33600000000001</v>
      </c>
      <c r="C83" s="111">
        <v>284.27600000000001</v>
      </c>
      <c r="D83" s="111">
        <v>266.13732520000002</v>
      </c>
      <c r="E83" s="111">
        <v>266.13732519000001</v>
      </c>
      <c r="F83" s="111">
        <v>253.30582945</v>
      </c>
      <c r="G83" s="112">
        <v>0.93619343592142801</v>
      </c>
      <c r="H83" s="114"/>
    </row>
    <row r="84" spans="1:8" ht="22.5" customHeight="1" x14ac:dyDescent="0.25">
      <c r="A84" s="110" t="s">
        <v>122</v>
      </c>
      <c r="B84" s="111">
        <v>146.83699999999999</v>
      </c>
      <c r="C84" s="111">
        <v>161.988</v>
      </c>
      <c r="D84" s="111">
        <v>157.77008988</v>
      </c>
      <c r="E84" s="111">
        <v>157.77008978999999</v>
      </c>
      <c r="F84" s="111">
        <v>151.99953124999999</v>
      </c>
      <c r="G84" s="112">
        <v>0.97396158845099601</v>
      </c>
      <c r="H84" s="114"/>
    </row>
    <row r="85" spans="1:8" s="92" customFormat="1" ht="22.5" customHeight="1" x14ac:dyDescent="0.25">
      <c r="A85" s="110" t="s">
        <v>139</v>
      </c>
      <c r="B85" s="111"/>
      <c r="C85" s="111"/>
      <c r="D85" s="111"/>
      <c r="E85" s="111"/>
      <c r="F85" s="111"/>
      <c r="G85" s="112"/>
      <c r="H85" s="92" t="s">
        <v>243</v>
      </c>
    </row>
    <row r="86" spans="1:8" ht="22.5" customHeight="1" x14ac:dyDescent="0.25">
      <c r="A86" s="117" t="s">
        <v>120</v>
      </c>
      <c r="B86" s="93">
        <v>116.562</v>
      </c>
      <c r="C86" s="93">
        <v>162.36199999999999</v>
      </c>
      <c r="D86" s="93">
        <v>140.41904048999999</v>
      </c>
      <c r="E86" s="93">
        <v>140.41904048999999</v>
      </c>
      <c r="F86" s="93">
        <v>103.61423651</v>
      </c>
      <c r="G86" s="90">
        <v>0.86485163086190098</v>
      </c>
      <c r="H86" s="114"/>
    </row>
    <row r="87" spans="1:8" ht="22.5" customHeight="1" x14ac:dyDescent="0.25">
      <c r="A87" s="117" t="s">
        <v>141</v>
      </c>
      <c r="B87" s="93">
        <v>0</v>
      </c>
      <c r="C87" s="93">
        <v>39.830446999999999</v>
      </c>
      <c r="D87" s="93">
        <v>14.10459167</v>
      </c>
      <c r="E87" s="93">
        <v>14.10459167</v>
      </c>
      <c r="F87" s="93">
        <v>12.593483450000001</v>
      </c>
      <c r="G87" s="90">
        <v>0.35411582676940601</v>
      </c>
      <c r="H87" s="114"/>
    </row>
    <row r="88" spans="1:8" ht="22.5" customHeight="1" x14ac:dyDescent="0.25">
      <c r="A88" s="117" t="s">
        <v>181</v>
      </c>
      <c r="B88" s="93">
        <v>4986.4924579999997</v>
      </c>
      <c r="C88" s="93">
        <v>5668.6979620000002</v>
      </c>
      <c r="D88" s="93">
        <v>5218.8565621099997</v>
      </c>
      <c r="E88" s="93">
        <v>5135.9663820100004</v>
      </c>
      <c r="F88" s="93">
        <v>4744.2049496500003</v>
      </c>
      <c r="G88" s="90">
        <v>0.90602223234309698</v>
      </c>
      <c r="H88" s="114"/>
    </row>
    <row r="89" spans="1:8" ht="22.5" customHeight="1" x14ac:dyDescent="0.25">
      <c r="A89" s="117" t="s">
        <v>57</v>
      </c>
      <c r="B89" s="93"/>
      <c r="C89" s="93"/>
      <c r="D89" s="93"/>
      <c r="E89" s="93"/>
      <c r="F89" s="93"/>
      <c r="G89" s="90"/>
      <c r="H89" s="114" t="s">
        <v>242</v>
      </c>
    </row>
    <row r="90" spans="1:8" ht="22.5" customHeight="1" x14ac:dyDescent="0.25">
      <c r="A90" s="110" t="s">
        <v>63</v>
      </c>
      <c r="B90" s="111">
        <v>2680.7674400000001</v>
      </c>
      <c r="C90" s="111">
        <v>2932.107872</v>
      </c>
      <c r="D90" s="111">
        <v>2646.6487156799999</v>
      </c>
      <c r="E90" s="111">
        <v>2635.2759519699998</v>
      </c>
      <c r="F90" s="111">
        <v>2290.9632752699999</v>
      </c>
      <c r="G90" s="112">
        <v>0.89876500695469597</v>
      </c>
      <c r="H90" s="114"/>
    </row>
    <row r="91" spans="1:8" ht="22.5" customHeight="1" x14ac:dyDescent="0.25">
      <c r="A91" s="117" t="s">
        <v>151</v>
      </c>
      <c r="B91" s="93"/>
      <c r="C91" s="93"/>
      <c r="D91" s="93"/>
      <c r="E91" s="93"/>
      <c r="F91" s="93"/>
      <c r="G91" s="90"/>
      <c r="H91" s="114" t="s">
        <v>242</v>
      </c>
    </row>
    <row r="92" spans="1:8" ht="22.5" customHeight="1" x14ac:dyDescent="0.25">
      <c r="A92" s="117" t="s">
        <v>73</v>
      </c>
      <c r="B92" s="93">
        <v>1508.7249999999999</v>
      </c>
      <c r="C92" s="93">
        <v>2088.8952300000001</v>
      </c>
      <c r="D92" s="93">
        <v>1989.28020358</v>
      </c>
      <c r="E92" s="93">
        <v>1980.30555852</v>
      </c>
      <c r="F92" s="93">
        <v>1803.17652628</v>
      </c>
      <c r="G92" s="90">
        <v>0.94801574060753602</v>
      </c>
      <c r="H92" s="114"/>
    </row>
    <row r="93" spans="1:8" ht="22.5" customHeight="1" x14ac:dyDescent="0.25">
      <c r="A93" s="117" t="s">
        <v>85</v>
      </c>
      <c r="B93" s="93">
        <v>2150.4296939999999</v>
      </c>
      <c r="C93" s="93">
        <v>1894.665798</v>
      </c>
      <c r="D93" s="93">
        <v>1563.4673978200001</v>
      </c>
      <c r="E93" s="93">
        <v>1552.0322142499999</v>
      </c>
      <c r="F93" s="93">
        <v>1428.9198567399999</v>
      </c>
      <c r="G93" s="90">
        <v>0.81915882784621796</v>
      </c>
      <c r="H93" s="114"/>
    </row>
    <row r="94" spans="1:8" ht="22.5" customHeight="1" x14ac:dyDescent="0.25">
      <c r="A94" s="117" t="s">
        <v>31</v>
      </c>
      <c r="B94" s="93">
        <v>67130.581663999998</v>
      </c>
      <c r="C94" s="93">
        <v>82265.071389999997</v>
      </c>
      <c r="D94" s="93">
        <v>80776.625355419994</v>
      </c>
      <c r="E94" s="93">
        <v>80775.155468340003</v>
      </c>
      <c r="F94" s="93">
        <v>79932.754297649997</v>
      </c>
      <c r="G94" s="90">
        <v>0.98188883937635396</v>
      </c>
      <c r="H94" s="114"/>
    </row>
    <row r="95" spans="1:8" ht="22.5" customHeight="1" x14ac:dyDescent="0.25">
      <c r="A95" s="117" t="s">
        <v>180</v>
      </c>
      <c r="B95" s="93">
        <v>27388.181950999999</v>
      </c>
      <c r="C95" s="93">
        <v>20636.877462</v>
      </c>
      <c r="D95" s="93">
        <v>19276.695606820002</v>
      </c>
      <c r="E95" s="93">
        <v>19227.78060057</v>
      </c>
      <c r="F95" s="93">
        <v>17987.189623009999</v>
      </c>
      <c r="G95" s="90">
        <v>0.93171947335421001</v>
      </c>
      <c r="H95" s="114"/>
    </row>
    <row r="96" spans="1:8" ht="22.5" customHeight="1" x14ac:dyDescent="0.25">
      <c r="A96" s="117" t="s">
        <v>25</v>
      </c>
      <c r="B96" s="93">
        <v>60494.728267999999</v>
      </c>
      <c r="C96" s="93">
        <v>70320.346191000004</v>
      </c>
      <c r="D96" s="93">
        <v>70104.177668839999</v>
      </c>
      <c r="E96" s="93">
        <v>70041.731895289995</v>
      </c>
      <c r="F96" s="93">
        <v>60005.839722149998</v>
      </c>
      <c r="G96" s="90">
        <v>0.99603792770084998</v>
      </c>
      <c r="H96" s="114"/>
    </row>
    <row r="97" spans="1:8" ht="22.5" customHeight="1" x14ac:dyDescent="0.25">
      <c r="A97" s="117" t="s">
        <v>185</v>
      </c>
      <c r="B97" s="93">
        <v>1330.462458</v>
      </c>
      <c r="C97" s="93">
        <v>1316.9419849999999</v>
      </c>
      <c r="D97" s="93">
        <v>1206.0305440100001</v>
      </c>
      <c r="E97" s="93">
        <v>1199.7918277199999</v>
      </c>
      <c r="F97" s="93">
        <v>1038.4368235300001</v>
      </c>
      <c r="G97" s="90">
        <v>0.91104379796958201</v>
      </c>
      <c r="H97" s="114"/>
    </row>
    <row r="98" spans="1:8" ht="22.5" customHeight="1" x14ac:dyDescent="0.25">
      <c r="A98" s="117" t="s">
        <v>27</v>
      </c>
      <c r="B98" s="93"/>
      <c r="C98" s="93"/>
      <c r="D98" s="93"/>
      <c r="E98" s="93"/>
      <c r="F98" s="93"/>
      <c r="G98" s="90"/>
      <c r="H98" s="114" t="s">
        <v>245</v>
      </c>
    </row>
    <row r="99" spans="1:8" s="92" customFormat="1" ht="22.5" customHeight="1" x14ac:dyDescent="0.25">
      <c r="A99" s="117" t="s">
        <v>92</v>
      </c>
      <c r="B99" s="120"/>
      <c r="C99" s="120"/>
      <c r="D99" s="120"/>
      <c r="E99" s="120"/>
      <c r="F99" s="120"/>
      <c r="G99" s="121"/>
      <c r="H99" s="92" t="s">
        <v>243</v>
      </c>
    </row>
    <row r="100" spans="1:8" ht="22.5" customHeight="1" x14ac:dyDescent="0.25">
      <c r="A100" s="117" t="s">
        <v>149</v>
      </c>
      <c r="B100" s="93"/>
      <c r="C100" s="93"/>
      <c r="D100" s="93"/>
      <c r="E100" s="93"/>
      <c r="F100" s="93"/>
      <c r="G100" s="90"/>
      <c r="H100" s="114" t="s">
        <v>245</v>
      </c>
    </row>
    <row r="101" spans="1:8" ht="22.5" customHeight="1" x14ac:dyDescent="0.25">
      <c r="A101" s="117" t="s">
        <v>182</v>
      </c>
      <c r="B101" s="93">
        <v>2337.1534820000002</v>
      </c>
      <c r="C101" s="93">
        <v>4601.4148789999999</v>
      </c>
      <c r="D101" s="93">
        <v>3645.0399227600001</v>
      </c>
      <c r="E101" s="93">
        <v>3644.9962677600001</v>
      </c>
      <c r="F101" s="93">
        <v>3264.6486074600002</v>
      </c>
      <c r="G101" s="90">
        <v>0.79214684257120205</v>
      </c>
      <c r="H101" s="114"/>
    </row>
    <row r="102" spans="1:8" ht="22.5" customHeight="1" x14ac:dyDescent="0.25">
      <c r="A102" s="117" t="s">
        <v>70</v>
      </c>
      <c r="B102" s="93"/>
      <c r="C102" s="93"/>
      <c r="D102" s="93"/>
      <c r="E102" s="93"/>
      <c r="F102" s="93"/>
      <c r="G102" s="90"/>
      <c r="H102" s="114" t="s">
        <v>242</v>
      </c>
    </row>
    <row r="103" spans="1:8" ht="22.5" customHeight="1" x14ac:dyDescent="0.25">
      <c r="A103" s="117" t="s">
        <v>55</v>
      </c>
      <c r="B103" s="93"/>
      <c r="C103" s="93"/>
      <c r="D103" s="93"/>
      <c r="E103" s="93"/>
      <c r="F103" s="93"/>
      <c r="G103" s="90"/>
      <c r="H103" s="114" t="s">
        <v>242</v>
      </c>
    </row>
    <row r="104" spans="1:8" ht="22.5" customHeight="1" x14ac:dyDescent="0.25">
      <c r="A104" s="117" t="s">
        <v>178</v>
      </c>
      <c r="B104" s="93">
        <v>120622.306815</v>
      </c>
      <c r="C104" s="93">
        <v>157757.67000000001</v>
      </c>
      <c r="D104" s="93">
        <v>153865.43671444</v>
      </c>
      <c r="E104" s="93">
        <v>153586.25576671999</v>
      </c>
      <c r="F104" s="93">
        <v>136101.26920698001</v>
      </c>
      <c r="G104" s="90">
        <v>0.97355808923090703</v>
      </c>
      <c r="H104" s="114"/>
    </row>
    <row r="105" spans="1:8" ht="22.5" customHeight="1" x14ac:dyDescent="0.25">
      <c r="A105" s="117" t="s">
        <v>47</v>
      </c>
      <c r="B105" s="93">
        <v>5536.3264419999996</v>
      </c>
      <c r="C105" s="93">
        <v>5531.4561089999997</v>
      </c>
      <c r="D105" s="93">
        <v>5010.3524551700002</v>
      </c>
      <c r="E105" s="93">
        <v>4978.5354920999998</v>
      </c>
      <c r="F105" s="93">
        <v>4428.1544740600002</v>
      </c>
      <c r="G105" s="90">
        <v>0.900040675365684</v>
      </c>
      <c r="H105" s="114"/>
    </row>
    <row r="106" spans="1:8" ht="22.5" customHeight="1" x14ac:dyDescent="0.25">
      <c r="A106" s="117" t="s">
        <v>36</v>
      </c>
      <c r="B106" s="93">
        <v>18402.129078999998</v>
      </c>
      <c r="C106" s="93">
        <v>25655.297655999999</v>
      </c>
      <c r="D106" s="93">
        <v>24100.173257040002</v>
      </c>
      <c r="E106" s="93">
        <v>24030.817481580001</v>
      </c>
      <c r="F106" s="93">
        <v>19899.702198200001</v>
      </c>
      <c r="G106" s="90">
        <v>0.93668051736518898</v>
      </c>
      <c r="H106" s="114"/>
    </row>
    <row r="107" spans="1:8" ht="22.5" customHeight="1" x14ac:dyDescent="0.25">
      <c r="A107" s="117" t="s">
        <v>53</v>
      </c>
      <c r="B107" s="93">
        <v>1774.1218469999999</v>
      </c>
      <c r="C107" s="93">
        <v>1975.5635110000001</v>
      </c>
      <c r="D107" s="93">
        <v>1690.1038870699999</v>
      </c>
      <c r="E107" s="93">
        <v>1685.09115053</v>
      </c>
      <c r="F107" s="93">
        <v>1259.9174209099999</v>
      </c>
      <c r="G107" s="90">
        <v>0.85296733876049002</v>
      </c>
      <c r="H107" s="114"/>
    </row>
    <row r="108" spans="1:8" ht="22.5" customHeight="1" x14ac:dyDescent="0.25">
      <c r="A108" s="117" t="s">
        <v>45</v>
      </c>
      <c r="B108" s="93">
        <v>5711.3248800000001</v>
      </c>
      <c r="C108" s="93">
        <v>7351.6850919999997</v>
      </c>
      <c r="D108" s="93">
        <v>6090.26543244</v>
      </c>
      <c r="E108" s="93">
        <v>6084.1430680599997</v>
      </c>
      <c r="F108" s="93">
        <v>5952.4684287500004</v>
      </c>
      <c r="G108" s="90">
        <v>0.82758483149403095</v>
      </c>
      <c r="H108" s="114"/>
    </row>
    <row r="109" spans="1:8" ht="22.5" customHeight="1" x14ac:dyDescent="0.25">
      <c r="A109" s="117" t="s">
        <v>30</v>
      </c>
      <c r="B109" s="93"/>
      <c r="C109" s="93"/>
      <c r="D109" s="93"/>
      <c r="E109" s="93"/>
      <c r="F109" s="93"/>
      <c r="G109" s="90"/>
      <c r="H109" s="114" t="s">
        <v>242</v>
      </c>
    </row>
    <row r="110" spans="1:8" ht="22.5" customHeight="1" x14ac:dyDescent="0.25">
      <c r="A110" s="117" t="s">
        <v>81</v>
      </c>
      <c r="B110" s="93">
        <v>897.45100000000002</v>
      </c>
      <c r="C110" s="93">
        <v>1117.1621740000001</v>
      </c>
      <c r="D110" s="93">
        <v>1003.69148666</v>
      </c>
      <c r="E110" s="93">
        <v>960.94472277</v>
      </c>
      <c r="F110" s="93">
        <v>828.28873335000003</v>
      </c>
      <c r="G110" s="90">
        <v>0.86016582474264902</v>
      </c>
      <c r="H110" s="114"/>
    </row>
    <row r="111" spans="1:8" ht="22.5" customHeight="1" x14ac:dyDescent="0.25">
      <c r="A111" s="117" t="s">
        <v>179</v>
      </c>
      <c r="B111" s="93">
        <v>38127.094236999998</v>
      </c>
      <c r="C111" s="93">
        <v>51104.690234000002</v>
      </c>
      <c r="D111" s="93">
        <v>41963.855106609997</v>
      </c>
      <c r="E111" s="93">
        <v>41959.698670940001</v>
      </c>
      <c r="F111" s="93">
        <v>37605.430475200003</v>
      </c>
      <c r="G111" s="90">
        <v>0.82105377175389205</v>
      </c>
      <c r="H111" s="114"/>
    </row>
    <row r="112" spans="1:8" ht="22.5" customHeight="1" x14ac:dyDescent="0.25">
      <c r="A112" s="117" t="s">
        <v>26</v>
      </c>
      <c r="B112" s="93">
        <v>135334.393388</v>
      </c>
      <c r="C112" s="93">
        <v>137199.154473</v>
      </c>
      <c r="D112" s="93">
        <v>117930.51696946</v>
      </c>
      <c r="E112" s="93">
        <v>117330.51696946</v>
      </c>
      <c r="F112" s="93">
        <v>105761.57536652</v>
      </c>
      <c r="G112" s="90">
        <v>0.85518396538332897</v>
      </c>
      <c r="H112" s="114"/>
    </row>
    <row r="113" spans="1:8" ht="22.5" customHeight="1" x14ac:dyDescent="0.25">
      <c r="A113" s="117" t="s">
        <v>201</v>
      </c>
      <c r="B113" s="93"/>
      <c r="C113" s="93"/>
      <c r="D113" s="93"/>
      <c r="E113" s="93"/>
      <c r="F113" s="93"/>
      <c r="G113" s="90"/>
      <c r="H113" s="114" t="s">
        <v>260</v>
      </c>
    </row>
    <row r="114" spans="1:8" ht="22.5" customHeight="1" x14ac:dyDescent="0.25">
      <c r="A114" s="117" t="s">
        <v>197</v>
      </c>
      <c r="B114" s="93"/>
      <c r="C114" s="93"/>
      <c r="D114" s="93"/>
      <c r="E114" s="93"/>
      <c r="F114" s="93"/>
      <c r="G114" s="90"/>
      <c r="H114" s="114" t="s">
        <v>251</v>
      </c>
    </row>
    <row r="115" spans="1:8" ht="22.5" customHeight="1" x14ac:dyDescent="0.25">
      <c r="A115" s="117" t="s">
        <v>138</v>
      </c>
      <c r="B115" s="93">
        <v>62.853999999999999</v>
      </c>
      <c r="C115" s="93">
        <v>76.798233999999994</v>
      </c>
      <c r="D115" s="93">
        <v>71.974438610000007</v>
      </c>
      <c r="E115" s="93">
        <v>71.950068909999999</v>
      </c>
      <c r="F115" s="93">
        <v>58.628834349999998</v>
      </c>
      <c r="G115" s="90">
        <v>0.93687139876159098</v>
      </c>
      <c r="H115" s="114"/>
    </row>
    <row r="116" spans="1:8" ht="22.5" customHeight="1" x14ac:dyDescent="0.25">
      <c r="A116" s="117" t="s">
        <v>118</v>
      </c>
      <c r="B116" s="93">
        <v>216.60705799999999</v>
      </c>
      <c r="C116" s="93">
        <v>240.10705799999999</v>
      </c>
      <c r="D116" s="93">
        <v>230.56337889</v>
      </c>
      <c r="E116" s="93">
        <v>230.56337889</v>
      </c>
      <c r="F116" s="93">
        <v>203.80168734</v>
      </c>
      <c r="G116" s="90">
        <v>0.96025240078532004</v>
      </c>
      <c r="H116" s="114"/>
    </row>
    <row r="117" spans="1:8" ht="22.5" customHeight="1" x14ac:dyDescent="0.25">
      <c r="A117" s="117" t="s">
        <v>208</v>
      </c>
      <c r="B117" s="93"/>
      <c r="C117" s="93"/>
      <c r="D117" s="93"/>
      <c r="E117" s="93"/>
      <c r="F117" s="93"/>
      <c r="G117" s="90"/>
      <c r="H117" s="122" t="s">
        <v>262</v>
      </c>
    </row>
    <row r="118" spans="1:8" ht="22.5" customHeight="1" x14ac:dyDescent="0.25">
      <c r="A118" s="117" t="s">
        <v>66</v>
      </c>
      <c r="B118" s="93">
        <v>1547.796114</v>
      </c>
      <c r="C118" s="93">
        <v>1929.825212</v>
      </c>
      <c r="D118" s="93">
        <v>1825.1430001000001</v>
      </c>
      <c r="E118" s="93">
        <v>1820.97362372</v>
      </c>
      <c r="F118" s="93">
        <v>1696.7886293700001</v>
      </c>
      <c r="G118" s="90">
        <v>0.94359510508871902</v>
      </c>
      <c r="H118" s="114"/>
    </row>
    <row r="119" spans="1:8" ht="22.5" customHeight="1" x14ac:dyDescent="0.25">
      <c r="A119" s="117" t="s">
        <v>38</v>
      </c>
      <c r="B119" s="93">
        <v>16818.337</v>
      </c>
      <c r="C119" s="93">
        <v>20338.478485</v>
      </c>
      <c r="D119" s="93">
        <v>20071.740154589999</v>
      </c>
      <c r="E119" s="93">
        <v>19911.624751830001</v>
      </c>
      <c r="F119" s="93">
        <v>19202.685085280002</v>
      </c>
      <c r="G119" s="90">
        <v>0.97901250413177099</v>
      </c>
      <c r="H119" s="114"/>
    </row>
    <row r="120" spans="1:8" ht="22.5" customHeight="1" x14ac:dyDescent="0.25">
      <c r="A120" s="117" t="s">
        <v>40</v>
      </c>
      <c r="B120" s="93">
        <v>9718.4326220000003</v>
      </c>
      <c r="C120" s="93">
        <v>11455.897245</v>
      </c>
      <c r="D120" s="93">
        <v>10666.926204150001</v>
      </c>
      <c r="E120" s="93">
        <v>10660.40686836</v>
      </c>
      <c r="F120" s="93">
        <v>10460.412538250001</v>
      </c>
      <c r="G120" s="90">
        <v>0.93056062221689395</v>
      </c>
      <c r="H120" s="114"/>
    </row>
    <row r="121" spans="1:8" ht="22.5" customHeight="1" x14ac:dyDescent="0.25">
      <c r="A121" s="117" t="s">
        <v>48</v>
      </c>
      <c r="B121" s="93">
        <v>2671.7840000000001</v>
      </c>
      <c r="C121" s="93">
        <v>3657.3711389999999</v>
      </c>
      <c r="D121" s="93">
        <v>3497.7106832200002</v>
      </c>
      <c r="E121" s="93">
        <v>3497.1889122399998</v>
      </c>
      <c r="F121" s="93">
        <v>3330.7831190100001</v>
      </c>
      <c r="G121" s="90">
        <v>0.95620290622083304</v>
      </c>
      <c r="H121" s="114"/>
    </row>
    <row r="122" spans="1:8" ht="22.5" customHeight="1" x14ac:dyDescent="0.25">
      <c r="A122" s="117" t="s">
        <v>119</v>
      </c>
      <c r="B122" s="93">
        <v>148.58703800000001</v>
      </c>
      <c r="C122" s="93">
        <v>168.31703899999999</v>
      </c>
      <c r="D122" s="93">
        <v>168.23482111999999</v>
      </c>
      <c r="E122" s="93">
        <v>168.22510636000001</v>
      </c>
      <c r="F122" s="93">
        <v>160.91703899999999</v>
      </c>
      <c r="G122" s="90">
        <v>0.99945381263509503</v>
      </c>
      <c r="H122" s="114"/>
    </row>
    <row r="123" spans="1:8" ht="22.5" customHeight="1" x14ac:dyDescent="0.25">
      <c r="A123" s="117" t="s">
        <v>61</v>
      </c>
      <c r="B123" s="93">
        <v>1993.3539720000001</v>
      </c>
      <c r="C123" s="93">
        <v>2481.32755</v>
      </c>
      <c r="D123" s="93">
        <v>2415.20895187</v>
      </c>
      <c r="E123" s="93">
        <v>2412.7279185900002</v>
      </c>
      <c r="F123" s="93">
        <v>1905.5981540400001</v>
      </c>
      <c r="G123" s="90">
        <v>0.97235365745646896</v>
      </c>
      <c r="H123" s="114"/>
    </row>
    <row r="124" spans="1:8" ht="22.5" customHeight="1" x14ac:dyDescent="0.25">
      <c r="A124" s="117" t="s">
        <v>153</v>
      </c>
      <c r="B124" s="93">
        <v>795.56076700000006</v>
      </c>
      <c r="C124" s="93">
        <v>795.56076700000006</v>
      </c>
      <c r="D124" s="93">
        <v>604.37144456999999</v>
      </c>
      <c r="E124" s="93">
        <v>604.18206125999995</v>
      </c>
      <c r="F124" s="93">
        <v>549.14816699999994</v>
      </c>
      <c r="G124" s="90">
        <v>0.75944175017368598</v>
      </c>
      <c r="H124" s="114"/>
    </row>
    <row r="125" spans="1:8" ht="22.5" customHeight="1" x14ac:dyDescent="0.25">
      <c r="A125" s="117" t="s">
        <v>150</v>
      </c>
      <c r="B125" s="93">
        <v>709.50599999999997</v>
      </c>
      <c r="C125" s="93">
        <v>772.50599999999997</v>
      </c>
      <c r="D125" s="93">
        <v>440.10849816000001</v>
      </c>
      <c r="E125" s="93">
        <v>436.91384154000002</v>
      </c>
      <c r="F125" s="93">
        <v>326.31576596999997</v>
      </c>
      <c r="G125" s="90">
        <v>0.56557986803986005</v>
      </c>
      <c r="H125" s="114"/>
    </row>
    <row r="126" spans="1:8" ht="22.5" customHeight="1" x14ac:dyDescent="0.25">
      <c r="A126" s="117" t="s">
        <v>184</v>
      </c>
      <c r="B126" s="93">
        <v>1204.7887470000001</v>
      </c>
      <c r="C126" s="93">
        <v>1584.5534230000001</v>
      </c>
      <c r="D126" s="93">
        <v>1272.28044359</v>
      </c>
      <c r="E126" s="93">
        <v>1262.61881838</v>
      </c>
      <c r="F126" s="93">
        <v>875.78036728999996</v>
      </c>
      <c r="G126" s="90">
        <v>0.79682944106075804</v>
      </c>
      <c r="H126" s="114"/>
    </row>
    <row r="127" spans="1:8" ht="22.5" customHeight="1" x14ac:dyDescent="0.25">
      <c r="A127" s="117" t="s">
        <v>191</v>
      </c>
      <c r="B127" s="93"/>
      <c r="C127" s="93"/>
      <c r="D127" s="93"/>
      <c r="E127" s="93"/>
      <c r="F127" s="93"/>
      <c r="G127" s="90"/>
      <c r="H127" s="114" t="s">
        <v>248</v>
      </c>
    </row>
    <row r="128" spans="1:8" ht="22.5" customHeight="1" x14ac:dyDescent="0.25">
      <c r="A128" s="117" t="s">
        <v>192</v>
      </c>
      <c r="B128" s="93"/>
      <c r="C128" s="93"/>
      <c r="D128" s="93"/>
      <c r="E128" s="93"/>
      <c r="F128" s="93"/>
      <c r="G128" s="90"/>
      <c r="H128" s="114" t="s">
        <v>248</v>
      </c>
    </row>
    <row r="129" spans="1:8" ht="22.5" customHeight="1" x14ac:dyDescent="0.25">
      <c r="A129" s="117" t="s">
        <v>154</v>
      </c>
      <c r="B129" s="93">
        <v>279.11500000000001</v>
      </c>
      <c r="C129" s="93">
        <v>541.53499999999997</v>
      </c>
      <c r="D129" s="93">
        <v>493.75615536999999</v>
      </c>
      <c r="E129" s="93">
        <v>493.74309936999998</v>
      </c>
      <c r="F129" s="93">
        <v>450.11291617000001</v>
      </c>
      <c r="G129" s="90">
        <v>0.911747346653494</v>
      </c>
      <c r="H129" s="114"/>
    </row>
    <row r="130" spans="1:8" ht="22.5" customHeight="1" x14ac:dyDescent="0.25">
      <c r="A130" s="117" t="s">
        <v>67</v>
      </c>
      <c r="B130" s="93">
        <v>1105.1225480000001</v>
      </c>
      <c r="C130" s="93">
        <v>1328.1192610000001</v>
      </c>
      <c r="D130" s="93">
        <v>1203.70177893</v>
      </c>
      <c r="E130" s="93">
        <v>1188.50922917</v>
      </c>
      <c r="F130" s="93">
        <v>1134.1608197099999</v>
      </c>
      <c r="G130" s="90">
        <v>0.894881404155767</v>
      </c>
      <c r="H130" s="114"/>
    </row>
    <row r="131" spans="1:8" ht="22.5" customHeight="1" x14ac:dyDescent="0.25">
      <c r="A131" s="117" t="s">
        <v>117</v>
      </c>
      <c r="B131" s="93">
        <v>199.41200000000001</v>
      </c>
      <c r="C131" s="93">
        <v>199.41200000000001</v>
      </c>
      <c r="D131" s="93">
        <v>184.30231981</v>
      </c>
      <c r="E131" s="93">
        <v>179.22355956000001</v>
      </c>
      <c r="F131" s="93">
        <v>170.84313137000001</v>
      </c>
      <c r="G131" s="90">
        <v>0.89876015264878795</v>
      </c>
      <c r="H131" s="114"/>
    </row>
    <row r="132" spans="1:8" ht="22.5" customHeight="1" x14ac:dyDescent="0.25">
      <c r="A132" s="117" t="s">
        <v>65</v>
      </c>
      <c r="B132" s="93">
        <v>1111.8367109999999</v>
      </c>
      <c r="C132" s="93">
        <v>1194.580688</v>
      </c>
      <c r="D132" s="93">
        <v>1126.0361728299999</v>
      </c>
      <c r="E132" s="93">
        <v>1126.03437783</v>
      </c>
      <c r="F132" s="93">
        <v>1033.1911616499999</v>
      </c>
      <c r="G132" s="90">
        <v>0.94261893662054597</v>
      </c>
      <c r="H132" s="114"/>
    </row>
    <row r="133" spans="1:8" ht="22.5" customHeight="1" x14ac:dyDescent="0.25">
      <c r="A133" s="117" t="s">
        <v>49</v>
      </c>
      <c r="B133" s="93">
        <v>2821.5739469999999</v>
      </c>
      <c r="C133" s="93">
        <v>4051.5079470000001</v>
      </c>
      <c r="D133" s="93">
        <v>4036.9824936700002</v>
      </c>
      <c r="E133" s="93">
        <v>4031.3571689199998</v>
      </c>
      <c r="F133" s="93">
        <v>3851.2587509700002</v>
      </c>
      <c r="G133" s="90">
        <v>0.99502635109109905</v>
      </c>
      <c r="H133" s="114"/>
    </row>
    <row r="134" spans="1:8" ht="22.5" customHeight="1" x14ac:dyDescent="0.25">
      <c r="A134" s="117" t="s">
        <v>24</v>
      </c>
      <c r="B134" s="93">
        <v>96272</v>
      </c>
      <c r="C134" s="93">
        <v>112880.384882</v>
      </c>
      <c r="D134" s="93">
        <v>109437.76456229</v>
      </c>
      <c r="E134" s="93">
        <v>109437.76456229</v>
      </c>
      <c r="F134" s="93">
        <v>109437.76456229</v>
      </c>
      <c r="G134" s="90">
        <v>0.96950205012758695</v>
      </c>
      <c r="H134" s="114"/>
    </row>
    <row r="135" spans="1:8" ht="22.5" customHeight="1" x14ac:dyDescent="0.25">
      <c r="A135" s="110" t="s">
        <v>114</v>
      </c>
      <c r="B135" s="111">
        <v>206.79900000000001</v>
      </c>
      <c r="C135" s="111">
        <v>206.79900000000001</v>
      </c>
      <c r="D135" s="111">
        <v>202.24171636</v>
      </c>
      <c r="E135" s="111">
        <v>202.24171551000001</v>
      </c>
      <c r="F135" s="111">
        <v>199.06397609999999</v>
      </c>
      <c r="G135" s="112">
        <v>0.97796273439426695</v>
      </c>
      <c r="H135" s="114"/>
    </row>
    <row r="136" spans="1:8" ht="22.5" customHeight="1" x14ac:dyDescent="0.25">
      <c r="A136" s="110" t="s">
        <v>103</v>
      </c>
      <c r="B136" s="111">
        <v>236.11</v>
      </c>
      <c r="C136" s="111">
        <v>300.99114800000001</v>
      </c>
      <c r="D136" s="111">
        <v>254.43602046000001</v>
      </c>
      <c r="E136" s="111">
        <v>254.03677646</v>
      </c>
      <c r="F136" s="111">
        <v>250.8772961</v>
      </c>
      <c r="G136" s="112">
        <v>0.84400082244279195</v>
      </c>
      <c r="H136" s="114"/>
    </row>
    <row r="137" spans="1:8" ht="22.5" customHeight="1" x14ac:dyDescent="0.25">
      <c r="A137" s="117" t="s">
        <v>144</v>
      </c>
      <c r="B137" s="93">
        <v>187.04300000000001</v>
      </c>
      <c r="C137" s="93">
        <v>194.726</v>
      </c>
      <c r="D137" s="93">
        <v>179.75105891999999</v>
      </c>
      <c r="E137" s="93">
        <v>179.75105891999999</v>
      </c>
      <c r="F137" s="93">
        <v>166.04438863999999</v>
      </c>
      <c r="G137" s="90">
        <v>0.92309737230775502</v>
      </c>
      <c r="H137" s="114"/>
    </row>
    <row r="138" spans="1:8" ht="22.5" customHeight="1" x14ac:dyDescent="0.25">
      <c r="A138" s="117" t="s">
        <v>59</v>
      </c>
      <c r="B138" s="93">
        <v>2627.3579589999999</v>
      </c>
      <c r="C138" s="93">
        <v>3079.6493169999999</v>
      </c>
      <c r="D138" s="93">
        <v>3027.2646615100002</v>
      </c>
      <c r="E138" s="93">
        <v>2998.97182127</v>
      </c>
      <c r="F138" s="93">
        <v>2603.5125124400001</v>
      </c>
      <c r="G138" s="90">
        <v>0.97380302514164496</v>
      </c>
      <c r="H138" s="114"/>
    </row>
    <row r="139" spans="1:8" ht="22.5" customHeight="1" x14ac:dyDescent="0.25">
      <c r="A139" s="117" t="s">
        <v>43</v>
      </c>
      <c r="B139" s="93">
        <v>5827.0931360000004</v>
      </c>
      <c r="C139" s="93">
        <v>8334.3030990000007</v>
      </c>
      <c r="D139" s="93">
        <v>7917.1756115899998</v>
      </c>
      <c r="E139" s="93">
        <v>7904.1079099600001</v>
      </c>
      <c r="F139" s="93">
        <v>7399.6167883300004</v>
      </c>
      <c r="G139" s="90">
        <v>0.94838258413092502</v>
      </c>
      <c r="H139" s="114"/>
    </row>
    <row r="140" spans="1:8" ht="22.5" customHeight="1" x14ac:dyDescent="0.25">
      <c r="A140" s="117" t="s">
        <v>98</v>
      </c>
      <c r="B140" s="93">
        <v>396.98099999999999</v>
      </c>
      <c r="C140" s="93">
        <v>420.48099999999999</v>
      </c>
      <c r="D140" s="93">
        <v>398.44553163</v>
      </c>
      <c r="E140" s="93">
        <v>398.44234791000002</v>
      </c>
      <c r="F140" s="93">
        <v>357.33515484999998</v>
      </c>
      <c r="G140" s="90">
        <v>0.94758704414705996</v>
      </c>
      <c r="H140" s="114"/>
    </row>
    <row r="141" spans="1:8" ht="22.5" customHeight="1" x14ac:dyDescent="0.25">
      <c r="A141" s="117" t="s">
        <v>79</v>
      </c>
      <c r="B141" s="93"/>
      <c r="C141" s="93"/>
      <c r="D141" s="93"/>
      <c r="E141" s="93"/>
      <c r="F141" s="93"/>
      <c r="G141" s="90"/>
      <c r="H141" s="122" t="s">
        <v>242</v>
      </c>
    </row>
    <row r="142" spans="1:8" ht="22.5" customHeight="1" x14ac:dyDescent="0.25">
      <c r="A142" s="117" t="s">
        <v>152</v>
      </c>
      <c r="B142" s="93">
        <v>144.39801299999999</v>
      </c>
      <c r="C142" s="93">
        <v>37.045136999999997</v>
      </c>
      <c r="D142" s="93">
        <v>31.918224729999999</v>
      </c>
      <c r="E142" s="93">
        <v>31.703179989999999</v>
      </c>
      <c r="F142" s="93">
        <v>27.034767259999999</v>
      </c>
      <c r="G142" s="90">
        <v>0.85579869741067505</v>
      </c>
      <c r="H142" s="114"/>
    </row>
    <row r="143" spans="1:8" ht="22.5" customHeight="1" x14ac:dyDescent="0.25">
      <c r="A143" s="117" t="s">
        <v>106</v>
      </c>
      <c r="B143" s="93">
        <v>246.346</v>
      </c>
      <c r="C143" s="93">
        <v>270.90932800000002</v>
      </c>
      <c r="D143" s="93">
        <v>265.24634875999999</v>
      </c>
      <c r="E143" s="93">
        <v>265.24419</v>
      </c>
      <c r="F143" s="93">
        <v>237.09376374999999</v>
      </c>
      <c r="G143" s="90">
        <v>0.97908843507965104</v>
      </c>
      <c r="H143" s="114"/>
    </row>
    <row r="144" spans="1:8" ht="22.5" customHeight="1" x14ac:dyDescent="0.25">
      <c r="A144" s="117" t="s">
        <v>99</v>
      </c>
      <c r="B144" s="93">
        <v>305.74639999999999</v>
      </c>
      <c r="C144" s="93">
        <v>354.94246299999998</v>
      </c>
      <c r="D144" s="93">
        <v>345.41996640999997</v>
      </c>
      <c r="E144" s="93">
        <v>323.85722145</v>
      </c>
      <c r="F144" s="93">
        <v>297.01051954000002</v>
      </c>
      <c r="G144" s="90">
        <v>0.912421744957576</v>
      </c>
      <c r="H144" s="114"/>
    </row>
    <row r="145" spans="1:8" ht="22.5" customHeight="1" x14ac:dyDescent="0.25">
      <c r="A145" s="117" t="s">
        <v>46</v>
      </c>
      <c r="B145" s="93">
        <v>2832.2810829999999</v>
      </c>
      <c r="C145" s="93">
        <v>5540.0290830000004</v>
      </c>
      <c r="D145" s="93">
        <v>5472.3629441800003</v>
      </c>
      <c r="E145" s="93">
        <v>5458.6428046999999</v>
      </c>
      <c r="F145" s="93">
        <v>5374.9315272100002</v>
      </c>
      <c r="G145" s="90">
        <v>0.98530941316720899</v>
      </c>
      <c r="H145" s="114"/>
    </row>
    <row r="146" spans="1:8" ht="22.5" customHeight="1" x14ac:dyDescent="0.25">
      <c r="A146" s="117" t="s">
        <v>121</v>
      </c>
      <c r="B146" s="93">
        <v>145.99704600000001</v>
      </c>
      <c r="C146" s="93">
        <v>157.39704599999999</v>
      </c>
      <c r="D146" s="93">
        <v>142.04875589</v>
      </c>
      <c r="E146" s="93">
        <v>141.87778089</v>
      </c>
      <c r="F146" s="93">
        <v>134.05321731000001</v>
      </c>
      <c r="G146" s="90">
        <v>0.90140053130349096</v>
      </c>
      <c r="H146" s="114"/>
    </row>
    <row r="147" spans="1:8" ht="22.5" customHeight="1" x14ac:dyDescent="0.25">
      <c r="A147" s="117" t="s">
        <v>143</v>
      </c>
      <c r="B147" s="93">
        <v>32.305</v>
      </c>
      <c r="C147" s="93">
        <v>38.749000000000002</v>
      </c>
      <c r="D147" s="93">
        <v>32.011063880000002</v>
      </c>
      <c r="E147" s="93">
        <v>32.011063880000002</v>
      </c>
      <c r="F147" s="93">
        <v>30.392286649999999</v>
      </c>
      <c r="G147" s="90">
        <v>0.82611329014942303</v>
      </c>
      <c r="H147" s="114"/>
    </row>
    <row r="148" spans="1:8" ht="22.5" customHeight="1" x14ac:dyDescent="0.25">
      <c r="A148" s="117" t="s">
        <v>131</v>
      </c>
      <c r="B148" s="93">
        <v>109.512</v>
      </c>
      <c r="C148" s="93">
        <v>110.27440300000001</v>
      </c>
      <c r="D148" s="93">
        <v>106.91074743</v>
      </c>
      <c r="E148" s="93">
        <v>106.91074743</v>
      </c>
      <c r="F148" s="93">
        <v>101.87089508</v>
      </c>
      <c r="G148" s="90">
        <v>0.96949740394423201</v>
      </c>
      <c r="H148" s="114"/>
    </row>
    <row r="149" spans="1:8" ht="22.5" customHeight="1" x14ac:dyDescent="0.25">
      <c r="A149" s="117" t="s">
        <v>155</v>
      </c>
      <c r="B149" s="93">
        <v>85.406801000000002</v>
      </c>
      <c r="C149" s="93">
        <v>106.271101</v>
      </c>
      <c r="D149" s="93">
        <v>97.714909539999994</v>
      </c>
      <c r="E149" s="93">
        <v>97.714909169999999</v>
      </c>
      <c r="F149" s="93">
        <v>86.493417399999998</v>
      </c>
      <c r="G149" s="90">
        <v>0.91948712538510402</v>
      </c>
      <c r="H149" s="114"/>
    </row>
    <row r="150" spans="1:8" ht="22.5" customHeight="1" x14ac:dyDescent="0.25">
      <c r="A150" s="118" t="s">
        <v>12</v>
      </c>
      <c r="B150" s="94">
        <v>1251674.759688</v>
      </c>
      <c r="C150" s="94">
        <v>1499476.06941</v>
      </c>
      <c r="D150" s="94">
        <v>1433986.27023064</v>
      </c>
      <c r="E150" s="94">
        <v>1431662.1266963901</v>
      </c>
      <c r="F150" s="94">
        <v>1358030.43774615</v>
      </c>
      <c r="G150" s="91">
        <v>0.95477490831828304</v>
      </c>
      <c r="H150" s="115"/>
    </row>
    <row r="151" spans="1:8" x14ac:dyDescent="0.25">
      <c r="A151" s="253" t="s">
        <v>161</v>
      </c>
      <c r="B151" s="253"/>
      <c r="C151" s="253"/>
      <c r="D151" s="253"/>
    </row>
    <row r="152" spans="1:8" x14ac:dyDescent="0.25">
      <c r="A152" s="253" t="s">
        <v>1</v>
      </c>
      <c r="B152" s="253"/>
      <c r="C152" s="253"/>
      <c r="D152" s="253"/>
    </row>
    <row r="153" spans="1:8" x14ac:dyDescent="0.25">
      <c r="A153" s="253" t="s">
        <v>162</v>
      </c>
      <c r="B153" s="253"/>
      <c r="C153" s="253"/>
      <c r="D153" s="253"/>
    </row>
    <row r="154" spans="1:8" x14ac:dyDescent="0.25">
      <c r="A154" s="253" t="s">
        <v>163</v>
      </c>
      <c r="B154" s="253"/>
      <c r="C154" s="253"/>
      <c r="D154" s="253"/>
    </row>
    <row r="155" spans="1:8" x14ac:dyDescent="0.25">
      <c r="A155" s="253" t="s">
        <v>164</v>
      </c>
      <c r="B155" s="253"/>
      <c r="C155" s="253"/>
      <c r="D155" s="253"/>
    </row>
    <row r="156" spans="1:8" x14ac:dyDescent="0.25">
      <c r="A156" s="253" t="s">
        <v>165</v>
      </c>
      <c r="B156" s="253"/>
      <c r="C156" s="253"/>
      <c r="D156" s="253"/>
    </row>
    <row r="157" spans="1:8" x14ac:dyDescent="0.25">
      <c r="A157" s="253" t="s">
        <v>166</v>
      </c>
      <c r="B157" s="253"/>
      <c r="C157" s="253"/>
      <c r="D157" s="253"/>
    </row>
    <row r="158" spans="1:8" x14ac:dyDescent="0.25">
      <c r="A158" s="253" t="s">
        <v>167</v>
      </c>
      <c r="B158" s="253"/>
      <c r="C158" s="253"/>
      <c r="D158" s="253"/>
    </row>
    <row r="159" spans="1:8" ht="15.75" customHeight="1" x14ac:dyDescent="0.25">
      <c r="A159" s="254" t="s">
        <v>168</v>
      </c>
      <c r="B159" s="254"/>
    </row>
    <row r="160" spans="1:8" ht="15.75" customHeight="1" x14ac:dyDescent="0.25">
      <c r="A160" s="254" t="s">
        <v>2</v>
      </c>
      <c r="B160" s="254"/>
    </row>
    <row r="161" spans="1:1" x14ac:dyDescent="0.25">
      <c r="A161" s="98" t="s">
        <v>1</v>
      </c>
    </row>
  </sheetData>
  <sortState xmlns:xlrd2="http://schemas.microsoft.com/office/spreadsheetml/2017/richdata2" ref="A7:G124">
    <sortCondition ref="A7:A124"/>
  </sortState>
  <mergeCells count="14">
    <mergeCell ref="A1:F1"/>
    <mergeCell ref="A2:F2"/>
    <mergeCell ref="A158:D158"/>
    <mergeCell ref="A159:B159"/>
    <mergeCell ref="A160:B160"/>
    <mergeCell ref="A3:E3"/>
    <mergeCell ref="A4:E4"/>
    <mergeCell ref="A151:D151"/>
    <mergeCell ref="A152:D152"/>
    <mergeCell ref="A153:D153"/>
    <mergeCell ref="A154:D154"/>
    <mergeCell ref="A155:D155"/>
    <mergeCell ref="A156:D156"/>
    <mergeCell ref="A157:D157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61"/>
  <sheetViews>
    <sheetView topLeftCell="A57" workbookViewId="0">
      <selection activeCell="E68" sqref="E68"/>
    </sheetView>
  </sheetViews>
  <sheetFormatPr baseColWidth="10" defaultColWidth="8.85546875" defaultRowHeight="15" x14ac:dyDescent="0.25"/>
  <cols>
    <col min="1" max="1" width="64.7109375" customWidth="1"/>
    <col min="2" max="2" width="18" customWidth="1"/>
    <col min="3" max="3" width="18.42578125" customWidth="1"/>
    <col min="4" max="4" width="20.7109375" customWidth="1"/>
    <col min="5" max="5" width="13.42578125" customWidth="1"/>
    <col min="6" max="6" width="12.28515625" customWidth="1"/>
    <col min="7" max="7" width="15.140625" customWidth="1"/>
    <col min="8" max="8" width="11.42578125" customWidth="1"/>
    <col min="9" max="9" width="31" customWidth="1"/>
  </cols>
  <sheetData>
    <row r="1" spans="1:8" ht="21" customHeight="1" x14ac:dyDescent="0.25">
      <c r="A1" s="256" t="s">
        <v>190</v>
      </c>
      <c r="B1" s="256"/>
      <c r="C1" s="256"/>
      <c r="D1" s="256"/>
      <c r="E1" s="256"/>
      <c r="F1" s="256"/>
    </row>
    <row r="2" spans="1:8" x14ac:dyDescent="0.25">
      <c r="A2" s="257" t="s">
        <v>173</v>
      </c>
      <c r="B2" s="257"/>
      <c r="C2" s="257"/>
      <c r="D2" s="257"/>
      <c r="E2" s="257"/>
      <c r="F2" s="257"/>
    </row>
    <row r="3" spans="1:8" ht="21.75" customHeight="1" x14ac:dyDescent="0.25">
      <c r="A3" s="255" t="s">
        <v>158</v>
      </c>
      <c r="B3" s="255"/>
      <c r="C3" s="255"/>
      <c r="D3" s="255"/>
    </row>
    <row r="4" spans="1:8" ht="21.75" customHeight="1" x14ac:dyDescent="0.25">
      <c r="A4" s="255" t="s">
        <v>159</v>
      </c>
      <c r="B4" s="255"/>
      <c r="C4" s="255"/>
      <c r="D4" s="255"/>
    </row>
    <row r="5" spans="1:8" x14ac:dyDescent="0.25">
      <c r="A5" s="97" t="s">
        <v>1</v>
      </c>
    </row>
    <row r="6" spans="1:8" ht="22.5" customHeight="1" x14ac:dyDescent="0.25">
      <c r="A6" s="99" t="s">
        <v>18</v>
      </c>
      <c r="B6" s="89" t="s">
        <v>156</v>
      </c>
      <c r="C6" s="89" t="s">
        <v>157</v>
      </c>
      <c r="D6" s="89" t="s">
        <v>19</v>
      </c>
      <c r="E6" s="89" t="s">
        <v>20</v>
      </c>
      <c r="F6" s="89" t="s">
        <v>21</v>
      </c>
      <c r="G6" s="89" t="s">
        <v>22</v>
      </c>
      <c r="H6" s="113" t="s">
        <v>174</v>
      </c>
    </row>
    <row r="7" spans="1:8" ht="22.5" customHeight="1" x14ac:dyDescent="0.25">
      <c r="A7" s="117" t="s">
        <v>80</v>
      </c>
      <c r="B7" s="93">
        <v>682.39599999999996</v>
      </c>
      <c r="C7" s="93">
        <v>702.63568799999996</v>
      </c>
      <c r="D7" s="93">
        <v>584.04338426000004</v>
      </c>
      <c r="E7" s="93">
        <v>581.76822780999998</v>
      </c>
      <c r="F7" s="93">
        <v>555.01514535000001</v>
      </c>
      <c r="G7" s="90">
        <v>0.82797990159873602</v>
      </c>
      <c r="H7" s="114"/>
    </row>
    <row r="8" spans="1:8" ht="22.5" customHeight="1" x14ac:dyDescent="0.25">
      <c r="A8" s="117" t="s">
        <v>196</v>
      </c>
      <c r="B8" s="93"/>
      <c r="C8" s="93"/>
      <c r="D8" s="93"/>
      <c r="E8" s="93"/>
      <c r="F8" s="93"/>
      <c r="G8" s="90"/>
      <c r="H8" s="114" t="s">
        <v>251</v>
      </c>
    </row>
    <row r="9" spans="1:8" ht="22.5" customHeight="1" x14ac:dyDescent="0.25">
      <c r="A9" s="117" t="s">
        <v>72</v>
      </c>
      <c r="B9" s="93">
        <v>1335.3660010000001</v>
      </c>
      <c r="C9" s="93">
        <v>1757.3973530000001</v>
      </c>
      <c r="D9" s="93">
        <v>1735.4854049</v>
      </c>
      <c r="E9" s="93">
        <v>1735.3470409399999</v>
      </c>
      <c r="F9" s="93">
        <v>1397.6173238399999</v>
      </c>
      <c r="G9" s="90">
        <v>0.98745285918272396</v>
      </c>
      <c r="H9" s="114"/>
    </row>
    <row r="10" spans="1:8" ht="22.5" customHeight="1" x14ac:dyDescent="0.25">
      <c r="A10" s="117" t="s">
        <v>23</v>
      </c>
      <c r="B10" s="93">
        <v>336414.86313800002</v>
      </c>
      <c r="C10" s="93">
        <v>377936.76486499998</v>
      </c>
      <c r="D10" s="93">
        <v>371963.98124509002</v>
      </c>
      <c r="E10" s="93">
        <v>371857.83580757998</v>
      </c>
      <c r="F10" s="93">
        <v>369935.57603776001</v>
      </c>
      <c r="G10" s="90">
        <v>0.98391548633911996</v>
      </c>
      <c r="H10" s="114"/>
    </row>
    <row r="11" spans="1:8" ht="22.5" customHeight="1" x14ac:dyDescent="0.25">
      <c r="A11" s="117" t="s">
        <v>96</v>
      </c>
      <c r="B11" s="93">
        <v>371.54628000000002</v>
      </c>
      <c r="C11" s="93">
        <v>380.14627999999999</v>
      </c>
      <c r="D11" s="93">
        <v>351.27428895999998</v>
      </c>
      <c r="E11" s="93">
        <v>350.48496419000003</v>
      </c>
      <c r="F11" s="93">
        <v>343.21876265999998</v>
      </c>
      <c r="G11" s="90">
        <v>0.92197394168897295</v>
      </c>
      <c r="H11" s="114"/>
    </row>
    <row r="12" spans="1:8" ht="22.5" customHeight="1" x14ac:dyDescent="0.25">
      <c r="A12" s="117" t="s">
        <v>90</v>
      </c>
      <c r="B12" s="93">
        <v>286.29199999999997</v>
      </c>
      <c r="C12" s="93">
        <v>375.43200000000002</v>
      </c>
      <c r="D12" s="93">
        <v>372.98553386999998</v>
      </c>
      <c r="E12" s="93">
        <v>372.98553220999997</v>
      </c>
      <c r="F12" s="93">
        <v>327.55646123000002</v>
      </c>
      <c r="G12" s="90">
        <v>0.99348359279443399</v>
      </c>
      <c r="H12" s="114"/>
    </row>
    <row r="13" spans="1:8" ht="22.5" customHeight="1" x14ac:dyDescent="0.25">
      <c r="A13" s="117" t="s">
        <v>227</v>
      </c>
      <c r="B13" s="93"/>
      <c r="C13" s="93"/>
      <c r="D13" s="93"/>
      <c r="E13" s="93"/>
      <c r="F13" s="93"/>
      <c r="G13" s="90"/>
      <c r="H13" s="114" t="s">
        <v>252</v>
      </c>
    </row>
    <row r="14" spans="1:8" s="92" customFormat="1" ht="22.5" customHeight="1" x14ac:dyDescent="0.25">
      <c r="A14" s="117" t="s">
        <v>147</v>
      </c>
      <c r="B14" s="120"/>
      <c r="C14" s="120"/>
      <c r="D14" s="120"/>
      <c r="E14" s="120"/>
      <c r="F14" s="120"/>
      <c r="G14" s="121"/>
      <c r="H14" s="92" t="s">
        <v>243</v>
      </c>
    </row>
    <row r="15" spans="1:8" ht="22.5" customHeight="1" x14ac:dyDescent="0.25">
      <c r="A15" s="117" t="s">
        <v>107</v>
      </c>
      <c r="B15" s="93">
        <v>123.189301</v>
      </c>
      <c r="C15" s="93">
        <v>153.189301</v>
      </c>
      <c r="D15" s="93">
        <v>142.05142927</v>
      </c>
      <c r="E15" s="93">
        <v>135.46855427</v>
      </c>
      <c r="F15" s="93">
        <v>132.50114737999999</v>
      </c>
      <c r="G15" s="90">
        <v>0.88432125080327895</v>
      </c>
      <c r="H15" s="114"/>
    </row>
    <row r="16" spans="1:8" ht="22.5" customHeight="1" x14ac:dyDescent="0.25">
      <c r="A16" s="117" t="s">
        <v>78</v>
      </c>
      <c r="B16" s="93"/>
      <c r="C16" s="93"/>
      <c r="D16" s="93"/>
      <c r="E16" s="93"/>
      <c r="F16" s="93"/>
      <c r="G16" s="90"/>
      <c r="H16" s="114" t="s">
        <v>247</v>
      </c>
    </row>
    <row r="17" spans="1:8" s="92" customFormat="1" ht="22.5" customHeight="1" x14ac:dyDescent="0.25">
      <c r="A17" s="117" t="s">
        <v>28</v>
      </c>
      <c r="B17" s="120"/>
      <c r="C17" s="120"/>
      <c r="D17" s="120"/>
      <c r="E17" s="120"/>
      <c r="F17" s="120"/>
      <c r="G17" s="121"/>
      <c r="H17" s="92" t="s">
        <v>243</v>
      </c>
    </row>
    <row r="18" spans="1:8" ht="22.5" customHeight="1" x14ac:dyDescent="0.25">
      <c r="A18" s="110" t="s">
        <v>140</v>
      </c>
      <c r="B18" s="111"/>
      <c r="C18" s="111"/>
      <c r="D18" s="111"/>
      <c r="E18" s="111"/>
      <c r="F18" s="111"/>
      <c r="G18" s="112"/>
      <c r="H18" s="92" t="s">
        <v>244</v>
      </c>
    </row>
    <row r="19" spans="1:8" ht="22.5" customHeight="1" x14ac:dyDescent="0.25">
      <c r="A19" s="117" t="s">
        <v>142</v>
      </c>
      <c r="B19" s="93"/>
      <c r="C19" s="93"/>
      <c r="D19" s="93"/>
      <c r="E19" s="93"/>
      <c r="F19" s="93"/>
      <c r="G19" s="90"/>
      <c r="H19" s="92" t="s">
        <v>244</v>
      </c>
    </row>
    <row r="20" spans="1:8" ht="22.5" customHeight="1" x14ac:dyDescent="0.25">
      <c r="A20" s="117" t="s">
        <v>91</v>
      </c>
      <c r="B20" s="93">
        <v>328.07783799999999</v>
      </c>
      <c r="C20" s="93">
        <v>421.29723999999999</v>
      </c>
      <c r="D20" s="93">
        <v>398.39463438000001</v>
      </c>
      <c r="E20" s="93">
        <v>385.00503278999997</v>
      </c>
      <c r="F20" s="93">
        <v>325.81843419</v>
      </c>
      <c r="G20" s="90">
        <v>0.91385605277167303</v>
      </c>
      <c r="H20" s="114"/>
    </row>
    <row r="21" spans="1:8" ht="22.5" customHeight="1" x14ac:dyDescent="0.25">
      <c r="A21" s="117" t="s">
        <v>82</v>
      </c>
      <c r="B21" s="93">
        <v>522.99599999999998</v>
      </c>
      <c r="C21" s="93">
        <v>615.96100000000001</v>
      </c>
      <c r="D21" s="93">
        <v>609.76766812999995</v>
      </c>
      <c r="E21" s="93">
        <v>609.76766812999995</v>
      </c>
      <c r="F21" s="93">
        <v>526.91530546000001</v>
      </c>
      <c r="G21" s="90">
        <v>0.98994525323843596</v>
      </c>
      <c r="H21" s="114"/>
    </row>
    <row r="22" spans="1:8" ht="22.5" customHeight="1" x14ac:dyDescent="0.25">
      <c r="A22" s="117" t="s">
        <v>187</v>
      </c>
      <c r="B22" s="93">
        <v>368.29285800000002</v>
      </c>
      <c r="C22" s="93">
        <v>516.23055799999997</v>
      </c>
      <c r="D22" s="93">
        <v>441.85728467000001</v>
      </c>
      <c r="E22" s="93">
        <v>441.85728467000001</v>
      </c>
      <c r="F22" s="93">
        <v>371.52264910999997</v>
      </c>
      <c r="G22" s="90">
        <v>0.85593012235048704</v>
      </c>
      <c r="H22" s="114"/>
    </row>
    <row r="23" spans="1:8" ht="22.5" customHeight="1" x14ac:dyDescent="0.25">
      <c r="A23" s="117" t="s">
        <v>110</v>
      </c>
      <c r="B23" s="93">
        <v>226.989</v>
      </c>
      <c r="C23" s="93">
        <v>229.90461999999999</v>
      </c>
      <c r="D23" s="93">
        <v>197.56345321000001</v>
      </c>
      <c r="E23" s="93">
        <v>197.56345311000001</v>
      </c>
      <c r="F23" s="93">
        <v>170.65193565000001</v>
      </c>
      <c r="G23" s="90">
        <v>0.85932789480263605</v>
      </c>
      <c r="H23" s="114"/>
    </row>
    <row r="24" spans="1:8" ht="22.5" customHeight="1" x14ac:dyDescent="0.25">
      <c r="A24" s="117" t="s">
        <v>88</v>
      </c>
      <c r="B24" s="93">
        <v>254.69278600000001</v>
      </c>
      <c r="C24" s="93">
        <v>467.44278600000001</v>
      </c>
      <c r="D24" s="93">
        <v>447.22543364000001</v>
      </c>
      <c r="E24" s="93">
        <v>447.22543364000001</v>
      </c>
      <c r="F24" s="93">
        <v>363.37249457000001</v>
      </c>
      <c r="G24" s="90">
        <v>0.95674903332447603</v>
      </c>
      <c r="H24" s="114"/>
    </row>
    <row r="25" spans="1:8" ht="22.5" customHeight="1" x14ac:dyDescent="0.25">
      <c r="A25" s="117" t="s">
        <v>83</v>
      </c>
      <c r="B25" s="93">
        <v>549.44740000000002</v>
      </c>
      <c r="C25" s="93">
        <v>726.24739999999997</v>
      </c>
      <c r="D25" s="93">
        <v>725.01317973000005</v>
      </c>
      <c r="E25" s="93">
        <v>723.66926892000004</v>
      </c>
      <c r="F25" s="93">
        <v>667.06944845999999</v>
      </c>
      <c r="G25" s="90">
        <v>0.99645006497785704</v>
      </c>
      <c r="H25" s="114"/>
    </row>
    <row r="26" spans="1:8" ht="22.5" customHeight="1" x14ac:dyDescent="0.25">
      <c r="A26" s="117" t="s">
        <v>101</v>
      </c>
      <c r="B26" s="93">
        <v>189.17422099999999</v>
      </c>
      <c r="C26" s="93">
        <v>265.96376500000002</v>
      </c>
      <c r="D26" s="93">
        <v>264.50538473</v>
      </c>
      <c r="E26" s="93">
        <v>264.50408472999999</v>
      </c>
      <c r="F26" s="93">
        <v>226.09803274999999</v>
      </c>
      <c r="G26" s="90">
        <v>0.99451173256627601</v>
      </c>
      <c r="H26" s="114"/>
    </row>
    <row r="27" spans="1:8" ht="22.5" customHeight="1" x14ac:dyDescent="0.25">
      <c r="A27" s="117" t="s">
        <v>39</v>
      </c>
      <c r="B27" s="93">
        <v>7490.7470000000003</v>
      </c>
      <c r="C27" s="93">
        <v>8629.0977889999995</v>
      </c>
      <c r="D27" s="93">
        <v>8580.0295519499996</v>
      </c>
      <c r="E27" s="93">
        <v>8580.0295519499996</v>
      </c>
      <c r="F27" s="93">
        <v>8289.00568656</v>
      </c>
      <c r="G27" s="90">
        <v>0.99431363066570499</v>
      </c>
      <c r="H27" s="114"/>
    </row>
    <row r="28" spans="1:8" ht="22.5" customHeight="1" x14ac:dyDescent="0.25">
      <c r="A28" s="117" t="s">
        <v>50</v>
      </c>
      <c r="B28" s="93">
        <v>2145.5191829999999</v>
      </c>
      <c r="C28" s="93">
        <v>2721.6345609999998</v>
      </c>
      <c r="D28" s="93">
        <v>2706.3095408099998</v>
      </c>
      <c r="E28" s="93">
        <v>2706.3095408099998</v>
      </c>
      <c r="F28" s="93">
        <v>2540.0519374599999</v>
      </c>
      <c r="G28" s="90">
        <v>0.99436918519128104</v>
      </c>
      <c r="H28" s="114"/>
    </row>
    <row r="29" spans="1:8" ht="22.5" customHeight="1" x14ac:dyDescent="0.25">
      <c r="A29" s="117" t="s">
        <v>146</v>
      </c>
      <c r="B29" s="93">
        <v>7.8224830000000001</v>
      </c>
      <c r="C29" s="93">
        <v>7.8224830000000001</v>
      </c>
      <c r="D29" s="93">
        <v>6.81298709</v>
      </c>
      <c r="E29" s="93">
        <v>4.3356744100000002</v>
      </c>
      <c r="F29" s="93">
        <v>2.5440094800000002</v>
      </c>
      <c r="G29" s="90">
        <v>0.554258080202923</v>
      </c>
      <c r="H29" s="114"/>
    </row>
    <row r="30" spans="1:8" ht="22.5" customHeight="1" x14ac:dyDescent="0.25">
      <c r="A30" s="117" t="s">
        <v>188</v>
      </c>
      <c r="B30" s="93">
        <v>82.620999999999995</v>
      </c>
      <c r="C30" s="93">
        <v>113.776555</v>
      </c>
      <c r="D30" s="93">
        <v>113.60671341</v>
      </c>
      <c r="E30" s="93">
        <v>113.60671341</v>
      </c>
      <c r="F30" s="93">
        <v>104.82663954</v>
      </c>
      <c r="G30" s="90">
        <v>0.99850723560754695</v>
      </c>
      <c r="H30" s="114"/>
    </row>
    <row r="31" spans="1:8" ht="22.5" customHeight="1" x14ac:dyDescent="0.25">
      <c r="A31" s="117" t="s">
        <v>102</v>
      </c>
      <c r="B31" s="93">
        <v>260.01379200000002</v>
      </c>
      <c r="C31" s="93">
        <v>283.15961700000003</v>
      </c>
      <c r="D31" s="93">
        <v>272.92053114999999</v>
      </c>
      <c r="E31" s="93">
        <v>272.39109668999998</v>
      </c>
      <c r="F31" s="93">
        <v>247.63728094999999</v>
      </c>
      <c r="G31" s="90">
        <v>0.96197014099648304</v>
      </c>
      <c r="H31" s="114"/>
    </row>
    <row r="32" spans="1:8" ht="22.5" customHeight="1" x14ac:dyDescent="0.25">
      <c r="A32" s="110" t="s">
        <v>75</v>
      </c>
      <c r="B32" s="111">
        <v>1063.789</v>
      </c>
      <c r="C32" s="111">
        <v>1356.4340999999999</v>
      </c>
      <c r="D32" s="111">
        <v>1321.33902564</v>
      </c>
      <c r="E32" s="111">
        <v>1321.33902564</v>
      </c>
      <c r="F32" s="111">
        <v>940.91192293999995</v>
      </c>
      <c r="G32" s="112">
        <v>0.97412695953308803</v>
      </c>
      <c r="H32" s="114"/>
    </row>
    <row r="33" spans="1:8" ht="22.5" customHeight="1" x14ac:dyDescent="0.25">
      <c r="A33" s="117" t="s">
        <v>145</v>
      </c>
      <c r="B33" s="93">
        <v>24.077000000000002</v>
      </c>
      <c r="C33" s="93">
        <v>24.077000000000002</v>
      </c>
      <c r="D33" s="93">
        <v>22.81681652</v>
      </c>
      <c r="E33" s="93">
        <v>22.81681652</v>
      </c>
      <c r="F33" s="93">
        <v>21.65645765</v>
      </c>
      <c r="G33" s="90">
        <v>0.947660278273871</v>
      </c>
      <c r="H33" s="114"/>
    </row>
    <row r="34" spans="1:8" ht="22.5" customHeight="1" x14ac:dyDescent="0.25">
      <c r="A34" s="117" t="s">
        <v>186</v>
      </c>
      <c r="B34" s="93">
        <v>523.08373600000004</v>
      </c>
      <c r="C34" s="93">
        <v>587.70467799999994</v>
      </c>
      <c r="D34" s="93">
        <v>525.91258621999998</v>
      </c>
      <c r="E34" s="93">
        <v>525.91122044999997</v>
      </c>
      <c r="F34" s="93">
        <v>463.81880660000002</v>
      </c>
      <c r="G34" s="90">
        <v>0.89485627754353203</v>
      </c>
      <c r="H34" s="114"/>
    </row>
    <row r="35" spans="1:8" ht="22.5" customHeight="1" x14ac:dyDescent="0.25">
      <c r="A35" s="110" t="s">
        <v>58</v>
      </c>
      <c r="B35" s="111">
        <v>1928.5051120000001</v>
      </c>
      <c r="C35" s="111">
        <v>2241.6955710000002</v>
      </c>
      <c r="D35" s="111">
        <v>2004.0922819</v>
      </c>
      <c r="E35" s="111">
        <v>2004.0922819</v>
      </c>
      <c r="F35" s="111">
        <v>1470.2790657099999</v>
      </c>
      <c r="G35" s="112">
        <v>0.89400733437056001</v>
      </c>
      <c r="H35" s="114"/>
    </row>
    <row r="36" spans="1:8" ht="22.5" customHeight="1" x14ac:dyDescent="0.25">
      <c r="A36" s="117" t="s">
        <v>136</v>
      </c>
      <c r="B36" s="93">
        <v>58.49</v>
      </c>
      <c r="C36" s="93">
        <v>62.131990999999999</v>
      </c>
      <c r="D36" s="93">
        <v>58.498948249999998</v>
      </c>
      <c r="E36" s="93">
        <v>58.287542250000001</v>
      </c>
      <c r="F36" s="93">
        <v>50.50468541</v>
      </c>
      <c r="G36" s="90">
        <v>0.93812448807571602</v>
      </c>
      <c r="H36" s="114"/>
    </row>
    <row r="37" spans="1:8" ht="22.5" customHeight="1" x14ac:dyDescent="0.25">
      <c r="A37" s="117" t="s">
        <v>95</v>
      </c>
      <c r="B37" s="93">
        <v>260.38825400000002</v>
      </c>
      <c r="C37" s="93">
        <v>349.54497800000001</v>
      </c>
      <c r="D37" s="93">
        <v>343.45618473000002</v>
      </c>
      <c r="E37" s="93">
        <v>343.45618473000002</v>
      </c>
      <c r="F37" s="93">
        <v>299.66152899000002</v>
      </c>
      <c r="G37" s="90">
        <v>0.98258080174734996</v>
      </c>
      <c r="H37" s="114"/>
    </row>
    <row r="38" spans="1:8" ht="22.5" customHeight="1" x14ac:dyDescent="0.25">
      <c r="A38" s="117" t="s">
        <v>116</v>
      </c>
      <c r="B38" s="93">
        <v>86.332999999999998</v>
      </c>
      <c r="C38" s="93">
        <v>116.20672500000001</v>
      </c>
      <c r="D38" s="93">
        <v>110.90820085</v>
      </c>
      <c r="E38" s="93">
        <v>110.88480343000001</v>
      </c>
      <c r="F38" s="93">
        <v>105.06353709</v>
      </c>
      <c r="G38" s="90">
        <v>0.95420298119579605</v>
      </c>
      <c r="H38" s="114"/>
    </row>
    <row r="39" spans="1:8" ht="22.5" customHeight="1" x14ac:dyDescent="0.25">
      <c r="A39" s="117" t="s">
        <v>236</v>
      </c>
      <c r="B39" s="93"/>
      <c r="C39" s="93"/>
      <c r="D39" s="93"/>
      <c r="E39" s="93"/>
      <c r="F39" s="93"/>
      <c r="G39" s="90"/>
      <c r="H39" s="114" t="s">
        <v>252</v>
      </c>
    </row>
    <row r="40" spans="1:8" ht="22.5" customHeight="1" x14ac:dyDescent="0.25">
      <c r="A40" s="117" t="s">
        <v>37</v>
      </c>
      <c r="B40" s="93">
        <v>7606.0209999999997</v>
      </c>
      <c r="C40" s="93">
        <v>10008.905224</v>
      </c>
      <c r="D40" s="93">
        <v>9753.0924895700009</v>
      </c>
      <c r="E40" s="93">
        <v>9753.0924895700009</v>
      </c>
      <c r="F40" s="93">
        <v>8666.6818533500009</v>
      </c>
      <c r="G40" s="90">
        <v>0.97444148698535005</v>
      </c>
      <c r="H40" s="114"/>
    </row>
    <row r="41" spans="1:8" ht="22.5" customHeight="1" x14ac:dyDescent="0.25">
      <c r="A41" s="117" t="s">
        <v>128</v>
      </c>
      <c r="B41" s="93">
        <v>381.11635100000001</v>
      </c>
      <c r="C41" s="93">
        <v>385.53335099999998</v>
      </c>
      <c r="D41" s="93">
        <v>227.10967805000001</v>
      </c>
      <c r="E41" s="93">
        <v>227.10303085999999</v>
      </c>
      <c r="F41" s="93">
        <v>211.92338599000001</v>
      </c>
      <c r="G41" s="90">
        <v>0.58906195863713995</v>
      </c>
      <c r="H41" s="114"/>
    </row>
    <row r="42" spans="1:8" ht="22.5" customHeight="1" x14ac:dyDescent="0.25">
      <c r="A42" s="110" t="s">
        <v>44</v>
      </c>
      <c r="B42" s="111">
        <v>3839.0165010000001</v>
      </c>
      <c r="C42" s="111">
        <v>4594.4939979999999</v>
      </c>
      <c r="D42" s="111">
        <v>4585.8149655899997</v>
      </c>
      <c r="E42" s="111">
        <v>4585.8149655899997</v>
      </c>
      <c r="F42" s="111">
        <v>4086.6339739800001</v>
      </c>
      <c r="G42" s="112">
        <v>0.99811099276356097</v>
      </c>
      <c r="H42" s="114"/>
    </row>
    <row r="43" spans="1:8" ht="22.5" customHeight="1" x14ac:dyDescent="0.25">
      <c r="A43" s="117" t="s">
        <v>56</v>
      </c>
      <c r="B43" s="93">
        <v>1591.02199</v>
      </c>
      <c r="C43" s="93">
        <v>1915.97199</v>
      </c>
      <c r="D43" s="93">
        <v>1564.02958319</v>
      </c>
      <c r="E43" s="93">
        <v>1564.02958319</v>
      </c>
      <c r="F43" s="93">
        <v>1501.5825789800001</v>
      </c>
      <c r="G43" s="90">
        <v>0.81631129857488205</v>
      </c>
      <c r="H43" s="114"/>
    </row>
    <row r="44" spans="1:8" ht="22.5" customHeight="1" x14ac:dyDescent="0.25">
      <c r="A44" s="117" t="s">
        <v>137</v>
      </c>
      <c r="B44" s="93">
        <v>96.593999999999994</v>
      </c>
      <c r="C44" s="93">
        <v>96.593999999999994</v>
      </c>
      <c r="D44" s="93">
        <v>42.235008319999999</v>
      </c>
      <c r="E44" s="93">
        <v>41.238557360000001</v>
      </c>
      <c r="F44" s="93">
        <v>37.65225719</v>
      </c>
      <c r="G44" s="90">
        <v>0.42692669689628698</v>
      </c>
      <c r="H44" s="114"/>
    </row>
    <row r="45" spans="1:8" ht="22.5" customHeight="1" x14ac:dyDescent="0.25">
      <c r="A45" s="117" t="s">
        <v>108</v>
      </c>
      <c r="B45" s="93">
        <v>168.41120000000001</v>
      </c>
      <c r="C45" s="93">
        <v>170.3862</v>
      </c>
      <c r="D45" s="93">
        <v>167.87647552999999</v>
      </c>
      <c r="E45" s="93">
        <v>167.87647392</v>
      </c>
      <c r="F45" s="93">
        <v>160.68633292000001</v>
      </c>
      <c r="G45" s="90">
        <v>0.98527036767062104</v>
      </c>
      <c r="H45" s="114"/>
    </row>
    <row r="46" spans="1:8" ht="22.5" customHeight="1" x14ac:dyDescent="0.25">
      <c r="A46" s="117" t="s">
        <v>60</v>
      </c>
      <c r="B46" s="93">
        <v>1086.149371</v>
      </c>
      <c r="C46" s="93">
        <v>1313.507351</v>
      </c>
      <c r="D46" s="93">
        <v>1294.27079</v>
      </c>
      <c r="E46" s="93">
        <v>1293.82407887</v>
      </c>
      <c r="F46" s="93">
        <v>1234.95242779</v>
      </c>
      <c r="G46" s="90">
        <v>0.98501472251752897</v>
      </c>
      <c r="H46" s="114"/>
    </row>
    <row r="47" spans="1:8" ht="22.5" customHeight="1" x14ac:dyDescent="0.25">
      <c r="A47" s="117" t="s">
        <v>54</v>
      </c>
      <c r="B47" s="93">
        <v>3731.083044</v>
      </c>
      <c r="C47" s="93">
        <v>5704.4202889999997</v>
      </c>
      <c r="D47" s="93">
        <v>5347.6735755899999</v>
      </c>
      <c r="E47" s="93">
        <v>5345.3250755899999</v>
      </c>
      <c r="F47" s="93">
        <v>4757.4072441500002</v>
      </c>
      <c r="G47" s="90">
        <v>0.93704965706989496</v>
      </c>
      <c r="H47" s="114"/>
    </row>
    <row r="48" spans="1:8" ht="22.5" customHeight="1" x14ac:dyDescent="0.25">
      <c r="A48" s="117" t="s">
        <v>74</v>
      </c>
      <c r="B48" s="93">
        <v>1439.7093379999999</v>
      </c>
      <c r="C48" s="93">
        <v>1733.988139</v>
      </c>
      <c r="D48" s="93">
        <v>1725.8844747600001</v>
      </c>
      <c r="E48" s="93">
        <v>1725.8844747600001</v>
      </c>
      <c r="F48" s="93">
        <v>1383.2583249300001</v>
      </c>
      <c r="G48" s="90">
        <v>0.99532657458391105</v>
      </c>
      <c r="H48" s="114"/>
    </row>
    <row r="49" spans="1:8" ht="22.5" customHeight="1" x14ac:dyDescent="0.25">
      <c r="A49" s="117" t="s">
        <v>193</v>
      </c>
      <c r="B49" s="93">
        <v>84.488015000000004</v>
      </c>
      <c r="C49" s="93">
        <v>199.85957200000001</v>
      </c>
      <c r="D49" s="93">
        <v>191.64381370999999</v>
      </c>
      <c r="E49" s="93">
        <v>191.44681360999999</v>
      </c>
      <c r="F49" s="93">
        <v>87.385315289999994</v>
      </c>
      <c r="G49" s="90">
        <v>0.95790665262707597</v>
      </c>
      <c r="H49" s="114"/>
    </row>
    <row r="50" spans="1:8" ht="22.5" customHeight="1" x14ac:dyDescent="0.25">
      <c r="A50" s="117" t="s">
        <v>71</v>
      </c>
      <c r="B50" s="93">
        <v>778.29078500000003</v>
      </c>
      <c r="C50" s="93">
        <v>1101.008317</v>
      </c>
      <c r="D50" s="93">
        <v>1045.20457657</v>
      </c>
      <c r="E50" s="93">
        <v>1040.08461169</v>
      </c>
      <c r="F50" s="93">
        <v>882.74086475000001</v>
      </c>
      <c r="G50" s="90">
        <v>0.94466553579177004</v>
      </c>
      <c r="H50" s="114"/>
    </row>
    <row r="51" spans="1:8" ht="22.5" customHeight="1" x14ac:dyDescent="0.25">
      <c r="A51" s="117" t="s">
        <v>32</v>
      </c>
      <c r="B51" s="93">
        <v>18117.143530000001</v>
      </c>
      <c r="C51" s="93">
        <v>20477.95896</v>
      </c>
      <c r="D51" s="93">
        <v>20363.660594820001</v>
      </c>
      <c r="E51" s="93">
        <v>20363.660594820001</v>
      </c>
      <c r="F51" s="93">
        <v>19087.878180799999</v>
      </c>
      <c r="G51" s="90">
        <v>0.99441846888143104</v>
      </c>
      <c r="H51" s="114"/>
    </row>
    <row r="52" spans="1:8" ht="22.5" customHeight="1" x14ac:dyDescent="0.25">
      <c r="A52" s="117" t="s">
        <v>100</v>
      </c>
      <c r="B52" s="93">
        <v>419.07809400000002</v>
      </c>
      <c r="C52" s="93">
        <v>454.50763999999998</v>
      </c>
      <c r="D52" s="93">
        <v>447.19597579999999</v>
      </c>
      <c r="E52" s="93">
        <v>447.19597579999999</v>
      </c>
      <c r="F52" s="93">
        <v>396.10932245999999</v>
      </c>
      <c r="G52" s="90">
        <v>0.98391300045033303</v>
      </c>
      <c r="H52" s="114"/>
    </row>
    <row r="53" spans="1:8" ht="22.5" customHeight="1" x14ac:dyDescent="0.25">
      <c r="A53" s="117" t="s">
        <v>62</v>
      </c>
      <c r="B53" s="93">
        <v>2209.689797</v>
      </c>
      <c r="C53" s="93">
        <v>3759.7898399999999</v>
      </c>
      <c r="D53" s="93">
        <v>3719.4266668499999</v>
      </c>
      <c r="E53" s="93">
        <v>3717.7627117299999</v>
      </c>
      <c r="F53" s="93">
        <v>3393.39209648</v>
      </c>
      <c r="G53" s="90">
        <v>0.98882194748683105</v>
      </c>
      <c r="H53" s="114"/>
    </row>
    <row r="54" spans="1:8" ht="22.5" customHeight="1" x14ac:dyDescent="0.25">
      <c r="A54" s="117" t="s">
        <v>109</v>
      </c>
      <c r="B54" s="93">
        <v>190.18199999999999</v>
      </c>
      <c r="C54" s="93">
        <v>213.07400000000001</v>
      </c>
      <c r="D54" s="93">
        <v>202.26023122999999</v>
      </c>
      <c r="E54" s="93">
        <v>201.88680674</v>
      </c>
      <c r="F54" s="93">
        <v>175.30667056999999</v>
      </c>
      <c r="G54" s="90">
        <v>0.94749620666998302</v>
      </c>
      <c r="H54" s="114"/>
    </row>
    <row r="55" spans="1:8" ht="22.5" customHeight="1" x14ac:dyDescent="0.25">
      <c r="A55" s="117" t="s">
        <v>94</v>
      </c>
      <c r="B55" s="93">
        <v>259.94514700000002</v>
      </c>
      <c r="C55" s="93">
        <v>318.42700000000002</v>
      </c>
      <c r="D55" s="93">
        <v>309.67847336</v>
      </c>
      <c r="E55" s="93">
        <v>309.61250482000003</v>
      </c>
      <c r="F55" s="93">
        <v>270.59584331000002</v>
      </c>
      <c r="G55" s="90">
        <v>0.97231863133465402</v>
      </c>
      <c r="H55" s="114"/>
    </row>
    <row r="56" spans="1:8" ht="22.5" customHeight="1" x14ac:dyDescent="0.25">
      <c r="A56" s="117" t="s">
        <v>87</v>
      </c>
      <c r="B56" s="93">
        <v>631.26128100000005</v>
      </c>
      <c r="C56" s="93">
        <v>1117.711327</v>
      </c>
      <c r="D56" s="93">
        <v>942.06737879000002</v>
      </c>
      <c r="E56" s="93">
        <v>914.47148103999996</v>
      </c>
      <c r="F56" s="93">
        <v>571.13661883999998</v>
      </c>
      <c r="G56" s="90">
        <v>0.81816427815444404</v>
      </c>
      <c r="H56" s="114"/>
    </row>
    <row r="57" spans="1:8" ht="22.5" customHeight="1" x14ac:dyDescent="0.25">
      <c r="A57" s="117" t="s">
        <v>41</v>
      </c>
      <c r="B57" s="93">
        <v>5872.532741</v>
      </c>
      <c r="C57" s="93">
        <v>7544.8733050000001</v>
      </c>
      <c r="D57" s="93">
        <v>7484.1478388599999</v>
      </c>
      <c r="E57" s="93">
        <v>7484.1478222100004</v>
      </c>
      <c r="F57" s="93">
        <v>7007.4083738899999</v>
      </c>
      <c r="G57" s="90">
        <v>0.991951424452714</v>
      </c>
      <c r="H57" s="114"/>
    </row>
    <row r="58" spans="1:8" ht="22.5" customHeight="1" x14ac:dyDescent="0.25">
      <c r="A58" s="117" t="s">
        <v>42</v>
      </c>
      <c r="B58" s="93">
        <v>5754.894053</v>
      </c>
      <c r="C58" s="93">
        <v>7005.8283590000001</v>
      </c>
      <c r="D58" s="93">
        <v>6910.1939689000001</v>
      </c>
      <c r="E58" s="93">
        <v>6876.0870248299998</v>
      </c>
      <c r="F58" s="93">
        <v>6112.8861106499999</v>
      </c>
      <c r="G58" s="90">
        <v>0.98148094307744105</v>
      </c>
      <c r="H58" s="114"/>
    </row>
    <row r="59" spans="1:8" ht="22.5" customHeight="1" x14ac:dyDescent="0.25">
      <c r="A59" s="117" t="s">
        <v>33</v>
      </c>
      <c r="B59" s="93">
        <v>11346.098334</v>
      </c>
      <c r="C59" s="93">
        <v>14024.091901</v>
      </c>
      <c r="D59" s="93">
        <v>13944.87743662</v>
      </c>
      <c r="E59" s="93">
        <v>13917.71614572</v>
      </c>
      <c r="F59" s="93">
        <v>12487.35242324</v>
      </c>
      <c r="G59" s="90">
        <v>0.99241478478386103</v>
      </c>
      <c r="H59" s="114"/>
    </row>
    <row r="60" spans="1:8" ht="22.5" customHeight="1" x14ac:dyDescent="0.25">
      <c r="A60" s="117" t="s">
        <v>130</v>
      </c>
      <c r="B60" s="93">
        <v>35.305933000000003</v>
      </c>
      <c r="C60" s="93">
        <v>41.200544000000001</v>
      </c>
      <c r="D60" s="93">
        <v>37.2498559</v>
      </c>
      <c r="E60" s="93">
        <v>36.629277190000003</v>
      </c>
      <c r="F60" s="93">
        <v>31.99236187</v>
      </c>
      <c r="G60" s="90">
        <v>0.88904838707954903</v>
      </c>
      <c r="H60" s="114"/>
    </row>
    <row r="61" spans="1:8" ht="22.5" customHeight="1" x14ac:dyDescent="0.25">
      <c r="A61" s="110" t="s">
        <v>126</v>
      </c>
      <c r="B61" s="111">
        <v>84.091986000000006</v>
      </c>
      <c r="C61" s="111">
        <v>99.633788999999993</v>
      </c>
      <c r="D61" s="111">
        <v>96.849687849999995</v>
      </c>
      <c r="E61" s="111">
        <v>93.526908210000002</v>
      </c>
      <c r="F61" s="111">
        <v>84.295677429999998</v>
      </c>
      <c r="G61" s="112">
        <v>0.93870672940080602</v>
      </c>
      <c r="H61" s="114"/>
    </row>
    <row r="62" spans="1:8" ht="22.5" customHeight="1" x14ac:dyDescent="0.25">
      <c r="A62" s="117" t="s">
        <v>34</v>
      </c>
      <c r="B62" s="93">
        <v>10251.713540000001</v>
      </c>
      <c r="C62" s="93">
        <v>14465.917621000001</v>
      </c>
      <c r="D62" s="93">
        <v>13989.73637336</v>
      </c>
      <c r="E62" s="93">
        <v>13984.913757890001</v>
      </c>
      <c r="F62" s="93">
        <v>13518.56708436</v>
      </c>
      <c r="G62" s="90">
        <v>0.966749163398267</v>
      </c>
      <c r="H62" s="114"/>
    </row>
    <row r="63" spans="1:8" ht="22.5" customHeight="1" x14ac:dyDescent="0.25">
      <c r="A63" s="117" t="s">
        <v>183</v>
      </c>
      <c r="B63" s="93">
        <v>1098.703964</v>
      </c>
      <c r="C63" s="93">
        <v>1329.850846</v>
      </c>
      <c r="D63" s="93">
        <v>1219.9492475</v>
      </c>
      <c r="E63" s="93">
        <v>1219.94420094</v>
      </c>
      <c r="F63" s="93">
        <v>1181.8397119799999</v>
      </c>
      <c r="G63" s="90">
        <v>0.91735415637732298</v>
      </c>
      <c r="H63" s="114"/>
    </row>
    <row r="64" spans="1:8" ht="22.5" customHeight="1" x14ac:dyDescent="0.25">
      <c r="A64" s="117" t="s">
        <v>123</v>
      </c>
      <c r="B64" s="93"/>
      <c r="C64" s="93"/>
      <c r="D64" s="93"/>
      <c r="E64" s="93"/>
      <c r="F64" s="93"/>
      <c r="G64" s="90"/>
      <c r="H64" s="114" t="s">
        <v>242</v>
      </c>
    </row>
    <row r="65" spans="1:8" ht="22.5" customHeight="1" x14ac:dyDescent="0.25">
      <c r="A65" s="117" t="s">
        <v>93</v>
      </c>
      <c r="B65" s="93">
        <v>257.72550000000001</v>
      </c>
      <c r="C65" s="93">
        <v>329.00111099999998</v>
      </c>
      <c r="D65" s="93">
        <v>323.66474669000002</v>
      </c>
      <c r="E65" s="93">
        <v>323.63912865999998</v>
      </c>
      <c r="F65" s="93">
        <v>281.94218326999999</v>
      </c>
      <c r="G65" s="90">
        <v>0.98370223637329901</v>
      </c>
      <c r="H65" s="114"/>
    </row>
    <row r="66" spans="1:8" ht="22.5" customHeight="1" x14ac:dyDescent="0.25">
      <c r="A66" s="117" t="s">
        <v>104</v>
      </c>
      <c r="B66" s="93">
        <v>206.59200000000001</v>
      </c>
      <c r="C66" s="93">
        <v>236.796954</v>
      </c>
      <c r="D66" s="93">
        <v>235.55972641</v>
      </c>
      <c r="E66" s="93">
        <v>235.55972641</v>
      </c>
      <c r="F66" s="93">
        <v>215.14581575</v>
      </c>
      <c r="G66" s="90">
        <v>0.99477515411790296</v>
      </c>
      <c r="H66" s="114"/>
    </row>
    <row r="67" spans="1:8" ht="22.5" customHeight="1" x14ac:dyDescent="0.25">
      <c r="A67" s="117" t="s">
        <v>35</v>
      </c>
      <c r="B67" s="93">
        <v>8046.5940000000001</v>
      </c>
      <c r="C67" s="93">
        <v>10653.199355999999</v>
      </c>
      <c r="D67" s="93">
        <v>10581.014408970001</v>
      </c>
      <c r="E67" s="93">
        <v>10580.608976449999</v>
      </c>
      <c r="F67" s="93">
        <v>10576.190146520001</v>
      </c>
      <c r="G67" s="90">
        <v>0.99318604889252204</v>
      </c>
      <c r="H67" s="114"/>
    </row>
    <row r="68" spans="1:8" ht="22.5" customHeight="1" x14ac:dyDescent="0.25">
      <c r="A68" s="110" t="s">
        <v>105</v>
      </c>
      <c r="B68" s="111">
        <v>154.87581599999999</v>
      </c>
      <c r="C68" s="111">
        <v>208.770555</v>
      </c>
      <c r="D68" s="111">
        <v>187.33557970000001</v>
      </c>
      <c r="E68" s="111">
        <v>177.17345311</v>
      </c>
      <c r="F68" s="111">
        <v>129.74424855999999</v>
      </c>
      <c r="G68" s="112">
        <v>0.84865154049142599</v>
      </c>
      <c r="H68" s="114"/>
    </row>
    <row r="69" spans="1:8" ht="22.5" customHeight="1" x14ac:dyDescent="0.25">
      <c r="A69" s="110" t="s">
        <v>133</v>
      </c>
      <c r="B69" s="111">
        <v>86.348960000000005</v>
      </c>
      <c r="C69" s="111">
        <v>91.625191999999998</v>
      </c>
      <c r="D69" s="111">
        <v>77.969981860000004</v>
      </c>
      <c r="E69" s="111">
        <v>77.9460567</v>
      </c>
      <c r="F69" s="111">
        <v>66.708823120000005</v>
      </c>
      <c r="G69" s="112">
        <v>0.85070552103181396</v>
      </c>
      <c r="H69" s="114"/>
    </row>
    <row r="70" spans="1:8" ht="22.5" customHeight="1" x14ac:dyDescent="0.25">
      <c r="A70" s="117" t="s">
        <v>129</v>
      </c>
      <c r="B70" s="93">
        <v>93.29</v>
      </c>
      <c r="C70" s="93">
        <v>99.745630000000006</v>
      </c>
      <c r="D70" s="93">
        <v>90.706172339999995</v>
      </c>
      <c r="E70" s="93">
        <v>90.706172339999995</v>
      </c>
      <c r="F70" s="93">
        <v>80.050550139999999</v>
      </c>
      <c r="G70" s="90">
        <v>0.90937490033397905</v>
      </c>
      <c r="H70" s="114"/>
    </row>
    <row r="71" spans="1:8" ht="22.5" customHeight="1" x14ac:dyDescent="0.25">
      <c r="A71" s="117" t="s">
        <v>127</v>
      </c>
      <c r="B71" s="93">
        <v>90.364999999999995</v>
      </c>
      <c r="C71" s="93">
        <v>100.265</v>
      </c>
      <c r="D71" s="93">
        <v>96.72003565</v>
      </c>
      <c r="E71" s="93">
        <v>96.71913189</v>
      </c>
      <c r="F71" s="93">
        <v>92.357246950000004</v>
      </c>
      <c r="G71" s="90">
        <v>0.964635036054456</v>
      </c>
      <c r="H71" s="114"/>
    </row>
    <row r="72" spans="1:8" ht="22.5" customHeight="1" x14ac:dyDescent="0.25">
      <c r="A72" s="117" t="s">
        <v>89</v>
      </c>
      <c r="B72" s="93">
        <v>798.52700000000004</v>
      </c>
      <c r="C72" s="93">
        <v>853.38753299999996</v>
      </c>
      <c r="D72" s="93">
        <v>823.80492852999998</v>
      </c>
      <c r="E72" s="93">
        <v>822.68658171000004</v>
      </c>
      <c r="F72" s="93">
        <v>614.47307812999998</v>
      </c>
      <c r="G72" s="90">
        <v>0.96402460769250597</v>
      </c>
      <c r="H72" s="114"/>
    </row>
    <row r="73" spans="1:8" ht="22.5" customHeight="1" x14ac:dyDescent="0.25">
      <c r="A73" s="117" t="s">
        <v>135</v>
      </c>
      <c r="B73" s="93">
        <v>61.061999999999998</v>
      </c>
      <c r="C73" s="93">
        <v>105.262</v>
      </c>
      <c r="D73" s="93">
        <v>98.015741829999996</v>
      </c>
      <c r="E73" s="93">
        <v>98.015741829999996</v>
      </c>
      <c r="F73" s="93">
        <v>79.583778910000007</v>
      </c>
      <c r="G73" s="90">
        <v>0.93115979014269201</v>
      </c>
      <c r="H73" s="114"/>
    </row>
    <row r="74" spans="1:8" ht="22.5" customHeight="1" x14ac:dyDescent="0.25">
      <c r="A74" s="117" t="s">
        <v>84</v>
      </c>
      <c r="B74" s="93">
        <v>496.41500000000002</v>
      </c>
      <c r="C74" s="93">
        <v>502.39499999999998</v>
      </c>
      <c r="D74" s="93">
        <v>467.9619017</v>
      </c>
      <c r="E74" s="93">
        <v>463.47205833999999</v>
      </c>
      <c r="F74" s="93">
        <v>444.25426186999999</v>
      </c>
      <c r="G74" s="90">
        <v>0.92252522087202304</v>
      </c>
      <c r="H74" s="114"/>
    </row>
    <row r="75" spans="1:8" ht="22.5" customHeight="1" x14ac:dyDescent="0.25">
      <c r="A75" s="110" t="s">
        <v>112</v>
      </c>
      <c r="B75" s="111">
        <v>133.69200000000001</v>
      </c>
      <c r="C75" s="111">
        <v>148.766301</v>
      </c>
      <c r="D75" s="111">
        <v>142.23001196999999</v>
      </c>
      <c r="E75" s="111">
        <v>136.62817052</v>
      </c>
      <c r="F75" s="111">
        <v>122.02157385</v>
      </c>
      <c r="G75" s="112">
        <v>0.91840806420265797</v>
      </c>
      <c r="H75" s="114"/>
    </row>
    <row r="76" spans="1:8" ht="22.5" customHeight="1" x14ac:dyDescent="0.25">
      <c r="A76" s="110" t="s">
        <v>111</v>
      </c>
      <c r="B76" s="111">
        <v>115.947</v>
      </c>
      <c r="C76" s="111">
        <v>153.65378000000001</v>
      </c>
      <c r="D76" s="111">
        <v>135.11607165000001</v>
      </c>
      <c r="E76" s="111">
        <v>133.21389851999999</v>
      </c>
      <c r="F76" s="111">
        <v>110.64178612000001</v>
      </c>
      <c r="G76" s="112">
        <v>0.86697443121802797</v>
      </c>
      <c r="H76" s="114"/>
    </row>
    <row r="77" spans="1:8" s="92" customFormat="1" ht="22.5" customHeight="1" x14ac:dyDescent="0.25">
      <c r="A77" s="117" t="s">
        <v>134</v>
      </c>
      <c r="B77" s="120"/>
      <c r="C77" s="120"/>
      <c r="D77" s="120"/>
      <c r="E77" s="120"/>
      <c r="F77" s="120"/>
      <c r="G77" s="121"/>
      <c r="H77" s="92" t="s">
        <v>243</v>
      </c>
    </row>
    <row r="78" spans="1:8" ht="22.5" customHeight="1" x14ac:dyDescent="0.25">
      <c r="A78" s="117" t="s">
        <v>97</v>
      </c>
      <c r="B78" s="93">
        <v>372.43799999999999</v>
      </c>
      <c r="C78" s="93">
        <v>696.99991</v>
      </c>
      <c r="D78" s="93">
        <v>641.91778962000001</v>
      </c>
      <c r="E78" s="93">
        <v>641.91778962000001</v>
      </c>
      <c r="F78" s="93">
        <v>440.38674322000003</v>
      </c>
      <c r="G78" s="90">
        <v>0.92097255739961303</v>
      </c>
      <c r="H78" s="114"/>
    </row>
    <row r="79" spans="1:8" ht="22.5" customHeight="1" x14ac:dyDescent="0.25">
      <c r="A79" s="117" t="s">
        <v>125</v>
      </c>
      <c r="B79" s="93">
        <v>97.544785000000005</v>
      </c>
      <c r="C79" s="93">
        <v>109.146041</v>
      </c>
      <c r="D79" s="93">
        <v>98.293056789999994</v>
      </c>
      <c r="E79" s="93">
        <v>98.293056329999999</v>
      </c>
      <c r="F79" s="93">
        <v>91.234037439999994</v>
      </c>
      <c r="G79" s="90">
        <v>0.90056455946029201</v>
      </c>
      <c r="H79" s="114"/>
    </row>
    <row r="80" spans="1:8" s="238" customFormat="1" ht="22.5" customHeight="1" x14ac:dyDescent="0.25">
      <c r="A80" s="191" t="s">
        <v>132</v>
      </c>
      <c r="B80" s="197">
        <v>68.093000000000004</v>
      </c>
      <c r="C80" s="197">
        <v>95.557000000000002</v>
      </c>
      <c r="D80" s="197">
        <v>84.121898099999996</v>
      </c>
      <c r="E80" s="197">
        <v>84.121897919999995</v>
      </c>
      <c r="F80" s="197">
        <v>75.973707340000004</v>
      </c>
      <c r="G80" s="198">
        <v>0.88033213600259497</v>
      </c>
      <c r="H80" s="199"/>
    </row>
    <row r="81" spans="1:8" ht="22.5" customHeight="1" x14ac:dyDescent="0.25">
      <c r="A81" s="110" t="s">
        <v>51</v>
      </c>
      <c r="B81" s="111">
        <v>2536.5896469999998</v>
      </c>
      <c r="C81" s="111">
        <v>3062.5094020000001</v>
      </c>
      <c r="D81" s="111">
        <v>2959.30338803</v>
      </c>
      <c r="E81" s="111">
        <v>2934.5172259599999</v>
      </c>
      <c r="F81" s="111">
        <v>2856.0551798500001</v>
      </c>
      <c r="G81" s="112">
        <v>0.95820676470204003</v>
      </c>
      <c r="H81" s="114"/>
    </row>
    <row r="82" spans="1:8" ht="22.5" customHeight="1" x14ac:dyDescent="0.25">
      <c r="A82" s="110" t="s">
        <v>76</v>
      </c>
      <c r="B82" s="111">
        <v>601.03256899999997</v>
      </c>
      <c r="C82" s="111">
        <v>851.194569</v>
      </c>
      <c r="D82" s="111">
        <v>757.38616655999999</v>
      </c>
      <c r="E82" s="111">
        <v>754.04570047000004</v>
      </c>
      <c r="F82" s="111">
        <v>717.70862288000001</v>
      </c>
      <c r="G82" s="112">
        <v>0.88586761233200495</v>
      </c>
      <c r="H82" s="114"/>
    </row>
    <row r="83" spans="1:8" ht="22.5" customHeight="1" x14ac:dyDescent="0.25">
      <c r="A83" s="110" t="s">
        <v>113</v>
      </c>
      <c r="B83" s="111">
        <v>203.49858699999999</v>
      </c>
      <c r="C83" s="111">
        <v>241.37135499999999</v>
      </c>
      <c r="D83" s="111">
        <v>226.95240147000001</v>
      </c>
      <c r="E83" s="111">
        <v>226.95240025000001</v>
      </c>
      <c r="F83" s="111">
        <v>203.08386239999999</v>
      </c>
      <c r="G83" s="112">
        <v>0.94026236149687203</v>
      </c>
      <c r="H83" s="114"/>
    </row>
    <row r="84" spans="1:8" ht="22.5" customHeight="1" x14ac:dyDescent="0.25">
      <c r="A84" s="110" t="s">
        <v>122</v>
      </c>
      <c r="B84" s="111">
        <v>115.72</v>
      </c>
      <c r="C84" s="111">
        <v>123.92</v>
      </c>
      <c r="D84" s="111">
        <v>121.88937935</v>
      </c>
      <c r="E84" s="111">
        <v>121.88937928</v>
      </c>
      <c r="F84" s="111">
        <v>107.98518529</v>
      </c>
      <c r="G84" s="112">
        <v>0.98361345448676596</v>
      </c>
      <c r="H84" s="114"/>
    </row>
    <row r="85" spans="1:8" s="92" customFormat="1" ht="22.5" customHeight="1" x14ac:dyDescent="0.25">
      <c r="A85" s="110" t="s">
        <v>139</v>
      </c>
      <c r="B85" s="111"/>
      <c r="C85" s="111"/>
      <c r="D85" s="111"/>
      <c r="E85" s="111"/>
      <c r="F85" s="111"/>
      <c r="G85" s="112"/>
      <c r="H85" s="92" t="s">
        <v>243</v>
      </c>
    </row>
    <row r="86" spans="1:8" ht="22.5" customHeight="1" x14ac:dyDescent="0.25">
      <c r="A86" s="117" t="s">
        <v>120</v>
      </c>
      <c r="B86" s="93">
        <v>86.374454999999998</v>
      </c>
      <c r="C86" s="93">
        <v>126.874455</v>
      </c>
      <c r="D86" s="93">
        <v>126.00546244</v>
      </c>
      <c r="E86" s="93">
        <v>126.00546244</v>
      </c>
      <c r="F86" s="93">
        <v>83.598251329999997</v>
      </c>
      <c r="G86" s="90">
        <v>0.99315076813531999</v>
      </c>
      <c r="H86" s="114"/>
    </row>
    <row r="87" spans="1:8" ht="22.5" customHeight="1" x14ac:dyDescent="0.25">
      <c r="A87" s="117" t="s">
        <v>141</v>
      </c>
      <c r="B87" s="93"/>
      <c r="C87" s="93"/>
      <c r="D87" s="93"/>
      <c r="E87" s="93"/>
      <c r="F87" s="93"/>
      <c r="G87" s="90"/>
      <c r="H87" s="114" t="s">
        <v>247</v>
      </c>
    </row>
    <row r="88" spans="1:8" ht="22.5" customHeight="1" x14ac:dyDescent="0.25">
      <c r="A88" s="117" t="s">
        <v>181</v>
      </c>
      <c r="B88" s="93">
        <v>3944.8989999999999</v>
      </c>
      <c r="C88" s="93">
        <v>4431.4411760000003</v>
      </c>
      <c r="D88" s="93">
        <v>3866.5580344800001</v>
      </c>
      <c r="E88" s="93">
        <v>3822.3613037999999</v>
      </c>
      <c r="F88" s="93">
        <v>3271.48399552</v>
      </c>
      <c r="G88" s="90">
        <v>0.86255490076260499</v>
      </c>
      <c r="H88" s="114"/>
    </row>
    <row r="89" spans="1:8" ht="22.5" customHeight="1" x14ac:dyDescent="0.25">
      <c r="A89" s="117" t="s">
        <v>57</v>
      </c>
      <c r="B89" s="93"/>
      <c r="C89" s="93"/>
      <c r="D89" s="93"/>
      <c r="E89" s="93"/>
      <c r="F89" s="93"/>
      <c r="G89" s="90"/>
      <c r="H89" s="114" t="s">
        <v>242</v>
      </c>
    </row>
    <row r="90" spans="1:8" ht="22.5" customHeight="1" x14ac:dyDescent="0.25">
      <c r="A90" s="110" t="s">
        <v>63</v>
      </c>
      <c r="B90" s="111">
        <v>1739.005549</v>
      </c>
      <c r="C90" s="111">
        <v>2764.6460470000002</v>
      </c>
      <c r="D90" s="111">
        <v>2652.2205076300002</v>
      </c>
      <c r="E90" s="111">
        <v>2652.2205055999998</v>
      </c>
      <c r="F90" s="111">
        <v>2319.9214979499998</v>
      </c>
      <c r="G90" s="112">
        <v>0.95933456236757797</v>
      </c>
      <c r="H90" s="114"/>
    </row>
    <row r="91" spans="1:8" ht="22.5" customHeight="1" x14ac:dyDescent="0.25">
      <c r="A91" s="117" t="s">
        <v>151</v>
      </c>
      <c r="B91" s="93"/>
      <c r="C91" s="93"/>
      <c r="D91" s="93"/>
      <c r="E91" s="93"/>
      <c r="F91" s="93"/>
      <c r="G91" s="90"/>
      <c r="H91" s="114" t="s">
        <v>242</v>
      </c>
    </row>
    <row r="92" spans="1:8" ht="22.5" customHeight="1" x14ac:dyDescent="0.25">
      <c r="A92" s="117" t="s">
        <v>73</v>
      </c>
      <c r="B92" s="93"/>
      <c r="C92" s="93"/>
      <c r="D92" s="93"/>
      <c r="E92" s="93"/>
      <c r="F92" s="93"/>
      <c r="G92" s="90"/>
      <c r="H92" s="114" t="s">
        <v>247</v>
      </c>
    </row>
    <row r="93" spans="1:8" ht="22.5" customHeight="1" x14ac:dyDescent="0.25">
      <c r="A93" s="117" t="s">
        <v>85</v>
      </c>
      <c r="B93" s="93">
        <v>1508.9890250000001</v>
      </c>
      <c r="C93" s="93">
        <v>2351.7421210000002</v>
      </c>
      <c r="D93" s="93">
        <v>2198.1396455399999</v>
      </c>
      <c r="E93" s="93">
        <v>2182.0977097300001</v>
      </c>
      <c r="F93" s="93">
        <v>1209.3245125799999</v>
      </c>
      <c r="G93" s="90">
        <v>0.92786436499344405</v>
      </c>
      <c r="H93" s="114"/>
    </row>
    <row r="94" spans="1:8" ht="22.5" customHeight="1" x14ac:dyDescent="0.25">
      <c r="A94" s="117" t="s">
        <v>31</v>
      </c>
      <c r="B94" s="93">
        <v>47172.455339</v>
      </c>
      <c r="C94" s="93">
        <v>60777.369991</v>
      </c>
      <c r="D94" s="93">
        <v>59771.82475539</v>
      </c>
      <c r="E94" s="93">
        <v>59771.324470389998</v>
      </c>
      <c r="F94" s="93">
        <v>57705.858778299997</v>
      </c>
      <c r="G94" s="90">
        <v>0.98344703759377905</v>
      </c>
      <c r="H94" s="114"/>
    </row>
    <row r="95" spans="1:8" ht="22.5" customHeight="1" x14ac:dyDescent="0.25">
      <c r="A95" s="117" t="s">
        <v>180</v>
      </c>
      <c r="B95" s="93">
        <v>8094.9996389999997</v>
      </c>
      <c r="C95" s="93">
        <v>16945.661465000001</v>
      </c>
      <c r="D95" s="93">
        <v>14268.258571599999</v>
      </c>
      <c r="E95" s="93">
        <v>14240.90005108</v>
      </c>
      <c r="F95" s="93">
        <v>13488.665411989999</v>
      </c>
      <c r="G95" s="90">
        <v>0.84038620035538403</v>
      </c>
      <c r="H95" s="114"/>
    </row>
    <row r="96" spans="1:8" ht="22.5" customHeight="1" x14ac:dyDescent="0.25">
      <c r="A96" s="117" t="s">
        <v>25</v>
      </c>
      <c r="B96" s="93">
        <v>45527.125</v>
      </c>
      <c r="C96" s="93">
        <v>52343.226785999999</v>
      </c>
      <c r="D96" s="93">
        <v>52155.229270390002</v>
      </c>
      <c r="E96" s="93">
        <v>52064.688937350002</v>
      </c>
      <c r="F96" s="93">
        <v>44490.569783829997</v>
      </c>
      <c r="G96" s="90">
        <v>0.99467862671537699</v>
      </c>
      <c r="H96" s="114"/>
    </row>
    <row r="97" spans="1:8" ht="22.5" customHeight="1" x14ac:dyDescent="0.25">
      <c r="A97" s="117" t="s">
        <v>185</v>
      </c>
      <c r="B97" s="93">
        <v>1092.355</v>
      </c>
      <c r="C97" s="93">
        <v>1070.483076</v>
      </c>
      <c r="D97" s="93">
        <v>913.44511199999999</v>
      </c>
      <c r="E97" s="93">
        <v>895.32804010999996</v>
      </c>
      <c r="F97" s="93">
        <v>730.16732219000005</v>
      </c>
      <c r="G97" s="90">
        <v>0.83637757586557104</v>
      </c>
      <c r="H97" s="114"/>
    </row>
    <row r="98" spans="1:8" ht="22.5" customHeight="1" x14ac:dyDescent="0.25">
      <c r="A98" s="117" t="s">
        <v>27</v>
      </c>
      <c r="B98" s="93"/>
      <c r="C98" s="93"/>
      <c r="D98" s="93"/>
      <c r="E98" s="93"/>
      <c r="F98" s="93"/>
      <c r="G98" s="90"/>
      <c r="H98" s="114" t="s">
        <v>245</v>
      </c>
    </row>
    <row r="99" spans="1:8" s="92" customFormat="1" ht="22.5" customHeight="1" x14ac:dyDescent="0.25">
      <c r="A99" s="117" t="s">
        <v>92</v>
      </c>
      <c r="B99" s="120"/>
      <c r="C99" s="120"/>
      <c r="D99" s="120"/>
      <c r="E99" s="120"/>
      <c r="F99" s="120"/>
      <c r="G99" s="121"/>
      <c r="H99" s="92" t="s">
        <v>243</v>
      </c>
    </row>
    <row r="100" spans="1:8" ht="22.5" customHeight="1" x14ac:dyDescent="0.25">
      <c r="A100" s="117" t="s">
        <v>149</v>
      </c>
      <c r="B100" s="93"/>
      <c r="C100" s="93"/>
      <c r="D100" s="93"/>
      <c r="E100" s="93"/>
      <c r="F100" s="93"/>
      <c r="G100" s="90"/>
      <c r="H100" s="114" t="s">
        <v>245</v>
      </c>
    </row>
    <row r="101" spans="1:8" ht="22.5" customHeight="1" x14ac:dyDescent="0.25">
      <c r="A101" s="117" t="s">
        <v>182</v>
      </c>
      <c r="B101" s="93">
        <v>1559.2689929999999</v>
      </c>
      <c r="C101" s="93">
        <v>2332.859696</v>
      </c>
      <c r="D101" s="93">
        <v>1545.4379262800001</v>
      </c>
      <c r="E101" s="93">
        <v>1545.4379262800001</v>
      </c>
      <c r="F101" s="93">
        <v>1204.87858078</v>
      </c>
      <c r="G101" s="90">
        <v>0.66246501190357099</v>
      </c>
      <c r="H101" s="114"/>
    </row>
    <row r="102" spans="1:8" ht="22.5" customHeight="1" x14ac:dyDescent="0.25">
      <c r="A102" s="117" t="s">
        <v>70</v>
      </c>
      <c r="B102" s="93"/>
      <c r="C102" s="93"/>
      <c r="D102" s="93"/>
      <c r="E102" s="93"/>
      <c r="F102" s="93"/>
      <c r="G102" s="90"/>
      <c r="H102" s="114" t="s">
        <v>242</v>
      </c>
    </row>
    <row r="103" spans="1:8" ht="22.5" customHeight="1" x14ac:dyDescent="0.25">
      <c r="A103" s="117" t="s">
        <v>55</v>
      </c>
      <c r="B103" s="93"/>
      <c r="C103" s="93"/>
      <c r="D103" s="93"/>
      <c r="E103" s="93"/>
      <c r="F103" s="93"/>
      <c r="G103" s="90"/>
      <c r="H103" s="114" t="s">
        <v>242</v>
      </c>
    </row>
    <row r="104" spans="1:8" ht="22.5" customHeight="1" x14ac:dyDescent="0.25">
      <c r="A104" s="117" t="s">
        <v>178</v>
      </c>
      <c r="B104" s="93">
        <v>58749.463299000003</v>
      </c>
      <c r="C104" s="93">
        <v>114114.534499</v>
      </c>
      <c r="D104" s="93">
        <v>113069.20599158001</v>
      </c>
      <c r="E104" s="93">
        <v>113065.4430511</v>
      </c>
      <c r="F104" s="93">
        <v>103581.61161771</v>
      </c>
      <c r="G104" s="90">
        <v>0.99080667986329796</v>
      </c>
      <c r="H104" s="114"/>
    </row>
    <row r="105" spans="1:8" ht="22.5" customHeight="1" x14ac:dyDescent="0.25">
      <c r="A105" s="117" t="s">
        <v>47</v>
      </c>
      <c r="B105" s="93">
        <v>3575.5270489999998</v>
      </c>
      <c r="C105" s="93">
        <v>4765.2817109999996</v>
      </c>
      <c r="D105" s="93">
        <v>4580.2309597800004</v>
      </c>
      <c r="E105" s="93">
        <v>4553.13803405</v>
      </c>
      <c r="F105" s="93">
        <v>3860.8997522999998</v>
      </c>
      <c r="G105" s="90">
        <v>0.95548139862113701</v>
      </c>
      <c r="H105" s="114"/>
    </row>
    <row r="106" spans="1:8" ht="22.5" customHeight="1" x14ac:dyDescent="0.25">
      <c r="A106" s="117" t="s">
        <v>36</v>
      </c>
      <c r="B106" s="93">
        <v>12050.294899</v>
      </c>
      <c r="C106" s="93">
        <v>16380.134404</v>
      </c>
      <c r="D106" s="93">
        <v>16055.255078640001</v>
      </c>
      <c r="E106" s="93">
        <v>15953.8094611</v>
      </c>
      <c r="F106" s="93">
        <v>13878.690660239999</v>
      </c>
      <c r="G106" s="90">
        <v>0.97397304976960997</v>
      </c>
      <c r="H106" s="114"/>
    </row>
    <row r="107" spans="1:8" ht="22.5" customHeight="1" x14ac:dyDescent="0.25">
      <c r="A107" s="117" t="s">
        <v>53</v>
      </c>
      <c r="B107" s="93">
        <v>1415.0306599999999</v>
      </c>
      <c r="C107" s="93">
        <v>1425.1829560000001</v>
      </c>
      <c r="D107" s="93">
        <v>1334.50381029</v>
      </c>
      <c r="E107" s="93">
        <v>1332.8440793499999</v>
      </c>
      <c r="F107" s="93">
        <v>1062.2973522100001</v>
      </c>
      <c r="G107" s="90">
        <v>0.93520910682992997</v>
      </c>
      <c r="H107" s="114"/>
    </row>
    <row r="108" spans="1:8" ht="22.5" customHeight="1" x14ac:dyDescent="0.25">
      <c r="A108" s="117" t="s">
        <v>45</v>
      </c>
      <c r="B108" s="93">
        <v>4387.5020000000004</v>
      </c>
      <c r="C108" s="93">
        <v>4521.7093359999999</v>
      </c>
      <c r="D108" s="93">
        <v>4193.4973894799996</v>
      </c>
      <c r="E108" s="93">
        <v>4185.13981668</v>
      </c>
      <c r="F108" s="93">
        <v>4046.9939266599999</v>
      </c>
      <c r="G108" s="90">
        <v>0.92556586584626899</v>
      </c>
      <c r="H108" s="114"/>
    </row>
    <row r="109" spans="1:8" ht="22.5" customHeight="1" x14ac:dyDescent="0.25">
      <c r="A109" s="117" t="s">
        <v>30</v>
      </c>
      <c r="B109" s="93"/>
      <c r="C109" s="93"/>
      <c r="D109" s="93"/>
      <c r="E109" s="93"/>
      <c r="F109" s="93"/>
      <c r="G109" s="90"/>
      <c r="H109" s="114" t="s">
        <v>242</v>
      </c>
    </row>
    <row r="110" spans="1:8" ht="22.5" customHeight="1" x14ac:dyDescent="0.25">
      <c r="A110" s="117" t="s">
        <v>81</v>
      </c>
      <c r="B110" s="93">
        <v>687.88400000000001</v>
      </c>
      <c r="C110" s="93">
        <v>845.53057200000001</v>
      </c>
      <c r="D110" s="93">
        <v>785.06703963999996</v>
      </c>
      <c r="E110" s="93">
        <v>764.34226315000001</v>
      </c>
      <c r="F110" s="93">
        <v>693.22941592999996</v>
      </c>
      <c r="G110" s="90">
        <v>0.90397945202861296</v>
      </c>
      <c r="H110" s="114"/>
    </row>
    <row r="111" spans="1:8" ht="22.5" customHeight="1" x14ac:dyDescent="0.25">
      <c r="A111" s="117" t="s">
        <v>179</v>
      </c>
      <c r="B111" s="93">
        <v>25178.784844999998</v>
      </c>
      <c r="C111" s="93">
        <v>37313.781547999999</v>
      </c>
      <c r="D111" s="93">
        <v>35671.735070900002</v>
      </c>
      <c r="E111" s="93">
        <v>35642.924693699999</v>
      </c>
      <c r="F111" s="93">
        <v>33963.884178890003</v>
      </c>
      <c r="G111" s="90">
        <v>0.95522145478204501</v>
      </c>
      <c r="H111" s="114"/>
    </row>
    <row r="112" spans="1:8" ht="22.5" customHeight="1" x14ac:dyDescent="0.25">
      <c r="A112" s="117" t="s">
        <v>26</v>
      </c>
      <c r="B112" s="93">
        <v>81377.992520999993</v>
      </c>
      <c r="C112" s="93">
        <v>181522.12798700001</v>
      </c>
      <c r="D112" s="93">
        <v>177185.42173226</v>
      </c>
      <c r="E112" s="93">
        <v>177185.42173226</v>
      </c>
      <c r="F112" s="93">
        <v>168127.28105151001</v>
      </c>
      <c r="G112" s="90">
        <v>0.97610921432647202</v>
      </c>
      <c r="H112" s="114"/>
    </row>
    <row r="113" spans="1:8" ht="22.5" customHeight="1" x14ac:dyDescent="0.25">
      <c r="A113" s="117" t="s">
        <v>201</v>
      </c>
      <c r="B113" s="93"/>
      <c r="C113" s="93"/>
      <c r="D113" s="93"/>
      <c r="E113" s="93"/>
      <c r="F113" s="93"/>
      <c r="G113" s="90"/>
      <c r="H113" s="114" t="s">
        <v>260</v>
      </c>
    </row>
    <row r="114" spans="1:8" ht="22.5" customHeight="1" x14ac:dyDescent="0.25">
      <c r="A114" s="117" t="s">
        <v>197</v>
      </c>
      <c r="B114" s="93"/>
      <c r="C114" s="93"/>
      <c r="D114" s="93"/>
      <c r="E114" s="93"/>
      <c r="F114" s="93"/>
      <c r="G114" s="90"/>
      <c r="H114" s="114" t="s">
        <v>251</v>
      </c>
    </row>
    <row r="115" spans="1:8" ht="22.5" customHeight="1" x14ac:dyDescent="0.25">
      <c r="A115" s="117" t="s">
        <v>138</v>
      </c>
      <c r="B115" s="93">
        <v>40.984999999999999</v>
      </c>
      <c r="C115" s="93">
        <v>56.946612000000002</v>
      </c>
      <c r="D115" s="93">
        <v>51.032505669999999</v>
      </c>
      <c r="E115" s="93">
        <v>51.032505669999999</v>
      </c>
      <c r="F115" s="93">
        <v>43.848197030000001</v>
      </c>
      <c r="G115" s="90">
        <v>0.89614647610642795</v>
      </c>
      <c r="H115" s="114"/>
    </row>
    <row r="116" spans="1:8" ht="22.5" customHeight="1" x14ac:dyDescent="0.25">
      <c r="A116" s="117" t="s">
        <v>118</v>
      </c>
      <c r="B116" s="93">
        <v>172.011</v>
      </c>
      <c r="C116" s="93">
        <v>186.38387499999999</v>
      </c>
      <c r="D116" s="93">
        <v>175.22552447000001</v>
      </c>
      <c r="E116" s="93">
        <v>175.22552447000001</v>
      </c>
      <c r="F116" s="93">
        <v>158.06498673999999</v>
      </c>
      <c r="G116" s="90">
        <v>0.94013242545794296</v>
      </c>
      <c r="H116" s="114"/>
    </row>
    <row r="117" spans="1:8" ht="22.5" customHeight="1" x14ac:dyDescent="0.25">
      <c r="A117" s="117" t="s">
        <v>208</v>
      </c>
      <c r="B117" s="93"/>
      <c r="C117" s="93"/>
      <c r="D117" s="93"/>
      <c r="E117" s="93"/>
      <c r="F117" s="93"/>
      <c r="G117" s="90"/>
      <c r="H117" s="122" t="s">
        <v>262</v>
      </c>
    </row>
    <row r="118" spans="1:8" ht="22.5" customHeight="1" x14ac:dyDescent="0.25">
      <c r="A118" s="117" t="s">
        <v>66</v>
      </c>
      <c r="B118" s="93">
        <v>1024.952953</v>
      </c>
      <c r="C118" s="93">
        <v>1336.90436</v>
      </c>
      <c r="D118" s="93">
        <v>1311.09610367</v>
      </c>
      <c r="E118" s="93">
        <v>1308.3922190400001</v>
      </c>
      <c r="F118" s="93">
        <v>1237.8846562199999</v>
      </c>
      <c r="G118" s="90">
        <v>0.97867301370757798</v>
      </c>
      <c r="H118" s="114"/>
    </row>
    <row r="119" spans="1:8" ht="22.5" customHeight="1" x14ac:dyDescent="0.25">
      <c r="A119" s="117" t="s">
        <v>38</v>
      </c>
      <c r="B119" s="93">
        <v>10118.914672000001</v>
      </c>
      <c r="C119" s="93">
        <v>15239.720719999999</v>
      </c>
      <c r="D119" s="93">
        <v>15113.92964753</v>
      </c>
      <c r="E119" s="93">
        <v>15104.80002827</v>
      </c>
      <c r="F119" s="93">
        <v>14441.236964260001</v>
      </c>
      <c r="G119" s="90">
        <v>0.99114677399875595</v>
      </c>
      <c r="H119" s="114"/>
    </row>
    <row r="120" spans="1:8" ht="22.5" customHeight="1" x14ac:dyDescent="0.25">
      <c r="A120" s="117" t="s">
        <v>40</v>
      </c>
      <c r="B120" s="93">
        <v>5992.4282149999999</v>
      </c>
      <c r="C120" s="93">
        <v>8462.6903480000001</v>
      </c>
      <c r="D120" s="93">
        <v>8165.0299438399998</v>
      </c>
      <c r="E120" s="93">
        <v>8148.5524883899998</v>
      </c>
      <c r="F120" s="93">
        <v>7817.3639826400004</v>
      </c>
      <c r="G120" s="90">
        <v>0.96287966985767803</v>
      </c>
      <c r="H120" s="114"/>
    </row>
    <row r="121" spans="1:8" ht="22.5" customHeight="1" x14ac:dyDescent="0.25">
      <c r="A121" s="117" t="s">
        <v>48</v>
      </c>
      <c r="B121" s="93">
        <v>1735.4741739999999</v>
      </c>
      <c r="C121" s="93">
        <v>2411.7751029999999</v>
      </c>
      <c r="D121" s="93">
        <v>2302.1270246200002</v>
      </c>
      <c r="E121" s="93">
        <v>2299.51442413</v>
      </c>
      <c r="F121" s="93">
        <v>2199.0492644999999</v>
      </c>
      <c r="G121" s="90">
        <v>0.95345308991275401</v>
      </c>
      <c r="H121" s="114"/>
    </row>
    <row r="122" spans="1:8" ht="22.5" customHeight="1" x14ac:dyDescent="0.25">
      <c r="A122" s="117" t="s">
        <v>119</v>
      </c>
      <c r="B122" s="93">
        <v>96.383222000000004</v>
      </c>
      <c r="C122" s="93">
        <v>109.87822199999999</v>
      </c>
      <c r="D122" s="93">
        <v>109.85609339</v>
      </c>
      <c r="E122" s="93">
        <v>109.85609338</v>
      </c>
      <c r="F122" s="93">
        <v>104.34891419</v>
      </c>
      <c r="G122" s="90">
        <v>0.99979860777142904</v>
      </c>
      <c r="H122" s="114"/>
    </row>
    <row r="123" spans="1:8" ht="22.5" customHeight="1" x14ac:dyDescent="0.25">
      <c r="A123" s="117" t="s">
        <v>61</v>
      </c>
      <c r="B123" s="93">
        <v>1448.028916</v>
      </c>
      <c r="C123" s="93">
        <v>1835.675418</v>
      </c>
      <c r="D123" s="93">
        <v>1805.14952479</v>
      </c>
      <c r="E123" s="93">
        <v>1805.1495247</v>
      </c>
      <c r="F123" s="93">
        <v>1654.6638613600001</v>
      </c>
      <c r="G123" s="90">
        <v>0.98337075661597195</v>
      </c>
      <c r="H123" s="114"/>
    </row>
    <row r="124" spans="1:8" ht="22.5" customHeight="1" x14ac:dyDescent="0.25">
      <c r="A124" s="117" t="s">
        <v>153</v>
      </c>
      <c r="B124" s="93"/>
      <c r="C124" s="93"/>
      <c r="D124" s="93"/>
      <c r="E124" s="93"/>
      <c r="F124" s="93"/>
      <c r="G124" s="90"/>
      <c r="H124" s="114" t="s">
        <v>247</v>
      </c>
    </row>
    <row r="125" spans="1:8" ht="22.5" customHeight="1" x14ac:dyDescent="0.25">
      <c r="A125" s="117" t="s">
        <v>150</v>
      </c>
      <c r="B125" s="93">
        <v>639.04499999999996</v>
      </c>
      <c r="C125" s="93">
        <v>849.04499999999996</v>
      </c>
      <c r="D125" s="93">
        <v>719.83896168000001</v>
      </c>
      <c r="E125" s="93">
        <v>715.88634854999998</v>
      </c>
      <c r="F125" s="93">
        <v>713.55034990000001</v>
      </c>
      <c r="G125" s="90">
        <v>0.843166556012932</v>
      </c>
      <c r="H125" s="114"/>
    </row>
    <row r="126" spans="1:8" ht="22.5" customHeight="1" x14ac:dyDescent="0.25">
      <c r="A126" s="117" t="s">
        <v>184</v>
      </c>
      <c r="B126" s="93">
        <v>1003.03668</v>
      </c>
      <c r="C126" s="93">
        <v>1321.8486789999999</v>
      </c>
      <c r="D126" s="93">
        <v>1170.6635682399999</v>
      </c>
      <c r="E126" s="93">
        <v>1123.44085847</v>
      </c>
      <c r="F126" s="93">
        <v>655.76613240999995</v>
      </c>
      <c r="G126" s="90">
        <v>0.84990126049821502</v>
      </c>
      <c r="H126" s="114"/>
    </row>
    <row r="127" spans="1:8" ht="22.5" customHeight="1" x14ac:dyDescent="0.25">
      <c r="A127" s="117" t="s">
        <v>191</v>
      </c>
      <c r="B127" s="93">
        <v>899.40174999999999</v>
      </c>
      <c r="C127" s="93">
        <v>1485.307969</v>
      </c>
      <c r="D127" s="93">
        <v>1462.1057120999999</v>
      </c>
      <c r="E127" s="93">
        <v>1461.2522016400001</v>
      </c>
      <c r="F127" s="93">
        <v>1146.34225369</v>
      </c>
      <c r="G127" s="90">
        <v>0.98380418885371201</v>
      </c>
      <c r="H127" s="114"/>
    </row>
    <row r="128" spans="1:8" ht="22.5" customHeight="1" x14ac:dyDescent="0.25">
      <c r="A128" s="117" t="s">
        <v>192</v>
      </c>
      <c r="B128" s="93">
        <v>689.36</v>
      </c>
      <c r="C128" s="93">
        <v>689.86</v>
      </c>
      <c r="D128" s="93">
        <v>686.64604569000005</v>
      </c>
      <c r="E128" s="93">
        <v>686.64604569000005</v>
      </c>
      <c r="F128" s="93">
        <v>686.64604569000005</v>
      </c>
      <c r="G128" s="90">
        <v>0.99534114992897105</v>
      </c>
      <c r="H128" s="114"/>
    </row>
    <row r="129" spans="1:8" ht="22.5" customHeight="1" x14ac:dyDescent="0.25">
      <c r="A129" s="117" t="s">
        <v>154</v>
      </c>
      <c r="B129" s="93">
        <v>128.05480499999999</v>
      </c>
      <c r="C129" s="93">
        <v>444.21080499999999</v>
      </c>
      <c r="D129" s="93">
        <v>439.03357413999998</v>
      </c>
      <c r="E129" s="93">
        <v>438.93489140000003</v>
      </c>
      <c r="F129" s="93">
        <v>254.97847522999999</v>
      </c>
      <c r="G129" s="90">
        <v>0.98812295076883605</v>
      </c>
      <c r="H129" s="114"/>
    </row>
    <row r="130" spans="1:8" ht="22.5" customHeight="1" x14ac:dyDescent="0.25">
      <c r="A130" s="117" t="s">
        <v>67</v>
      </c>
      <c r="B130" s="93">
        <v>822.20876499999997</v>
      </c>
      <c r="C130" s="93">
        <v>1055.313173</v>
      </c>
      <c r="D130" s="93">
        <v>1038.6659077700001</v>
      </c>
      <c r="E130" s="93">
        <v>1032.2667103599999</v>
      </c>
      <c r="F130" s="93">
        <v>946.35947177000003</v>
      </c>
      <c r="G130" s="90">
        <v>0.97816149439840305</v>
      </c>
      <c r="H130" s="114"/>
    </row>
    <row r="131" spans="1:8" ht="22.5" customHeight="1" x14ac:dyDescent="0.25">
      <c r="A131" s="117" t="s">
        <v>117</v>
      </c>
      <c r="B131" s="93">
        <v>153.66</v>
      </c>
      <c r="C131" s="93">
        <v>153.66</v>
      </c>
      <c r="D131" s="93">
        <v>150.64975863999999</v>
      </c>
      <c r="E131" s="93">
        <v>134.78403917</v>
      </c>
      <c r="F131" s="93">
        <v>129.11823731999999</v>
      </c>
      <c r="G131" s="90">
        <v>0.87715761531953695</v>
      </c>
      <c r="H131" s="114"/>
    </row>
    <row r="132" spans="1:8" ht="22.5" customHeight="1" x14ac:dyDescent="0.25">
      <c r="A132" s="117" t="s">
        <v>65</v>
      </c>
      <c r="B132" s="93">
        <v>790.19295099999999</v>
      </c>
      <c r="C132" s="93">
        <v>915.43506300000001</v>
      </c>
      <c r="D132" s="93">
        <v>886.82590176999997</v>
      </c>
      <c r="E132" s="93">
        <v>886.45990080000001</v>
      </c>
      <c r="F132" s="93">
        <v>786.09664166000005</v>
      </c>
      <c r="G132" s="90">
        <v>0.96834820581916103</v>
      </c>
      <c r="H132" s="114"/>
    </row>
    <row r="133" spans="1:8" ht="22.5" customHeight="1" x14ac:dyDescent="0.25">
      <c r="A133" s="117" t="s">
        <v>49</v>
      </c>
      <c r="B133" s="93">
        <v>1844.252</v>
      </c>
      <c r="C133" s="93">
        <v>2651.594004</v>
      </c>
      <c r="D133" s="93">
        <v>2634.8982630400001</v>
      </c>
      <c r="E133" s="93">
        <v>2630.9538628</v>
      </c>
      <c r="F133" s="93">
        <v>2521.2508859099999</v>
      </c>
      <c r="G133" s="90">
        <v>0.99221594966315996</v>
      </c>
      <c r="H133" s="114"/>
    </row>
    <row r="134" spans="1:8" ht="22.5" customHeight="1" x14ac:dyDescent="0.25">
      <c r="A134" s="117" t="s">
        <v>24</v>
      </c>
      <c r="B134" s="93">
        <v>77212</v>
      </c>
      <c r="C134" s="93">
        <v>91648.877726000006</v>
      </c>
      <c r="D134" s="93">
        <v>86861.770223939995</v>
      </c>
      <c r="E134" s="93">
        <v>86858.559363239998</v>
      </c>
      <c r="F134" s="93">
        <v>86858.559363239998</v>
      </c>
      <c r="G134" s="90">
        <v>0.94773183827649798</v>
      </c>
      <c r="H134" s="114"/>
    </row>
    <row r="135" spans="1:8" ht="22.5" customHeight="1" x14ac:dyDescent="0.25">
      <c r="A135" s="110" t="s">
        <v>114</v>
      </c>
      <c r="B135" s="111">
        <v>156.48699999999999</v>
      </c>
      <c r="C135" s="111">
        <v>160.33230499999999</v>
      </c>
      <c r="D135" s="111">
        <v>158.50480962</v>
      </c>
      <c r="E135" s="111">
        <v>158.50480906000001</v>
      </c>
      <c r="F135" s="111">
        <v>158.30010722</v>
      </c>
      <c r="G135" s="112">
        <v>0.98860182331938695</v>
      </c>
      <c r="H135" s="114"/>
    </row>
    <row r="136" spans="1:8" ht="22.5" customHeight="1" x14ac:dyDescent="0.25">
      <c r="A136" s="110" t="s">
        <v>103</v>
      </c>
      <c r="B136" s="111">
        <v>177.378096</v>
      </c>
      <c r="C136" s="111">
        <v>249.73692199999999</v>
      </c>
      <c r="D136" s="111">
        <v>220.04485294</v>
      </c>
      <c r="E136" s="111">
        <v>220.04485294</v>
      </c>
      <c r="F136" s="111">
        <v>181.81213098000001</v>
      </c>
      <c r="G136" s="112">
        <v>0.88110661081984498</v>
      </c>
      <c r="H136" s="114"/>
    </row>
    <row r="137" spans="1:8" ht="22.5" customHeight="1" x14ac:dyDescent="0.25">
      <c r="A137" s="117" t="s">
        <v>144</v>
      </c>
      <c r="B137" s="93">
        <v>127.33539399999999</v>
      </c>
      <c r="C137" s="93">
        <v>143.40939499999999</v>
      </c>
      <c r="D137" s="93">
        <v>139.68417930000001</v>
      </c>
      <c r="E137" s="93">
        <v>139.6624065</v>
      </c>
      <c r="F137" s="93">
        <v>129.04960767</v>
      </c>
      <c r="G137" s="90">
        <v>0.97387208487979504</v>
      </c>
      <c r="H137" s="114"/>
    </row>
    <row r="138" spans="1:8" ht="22.5" customHeight="1" x14ac:dyDescent="0.25">
      <c r="A138" s="117" t="s">
        <v>59</v>
      </c>
      <c r="B138" s="93">
        <v>1840.426093</v>
      </c>
      <c r="C138" s="93">
        <v>2296.2925169999999</v>
      </c>
      <c r="D138" s="93">
        <v>2200.9412029599998</v>
      </c>
      <c r="E138" s="93">
        <v>2184.4164360700001</v>
      </c>
      <c r="F138" s="93">
        <v>1984.95620773</v>
      </c>
      <c r="G138" s="90">
        <v>0.95127969102291898</v>
      </c>
      <c r="H138" s="114"/>
    </row>
    <row r="139" spans="1:8" ht="22.5" customHeight="1" x14ac:dyDescent="0.25">
      <c r="A139" s="117" t="s">
        <v>43</v>
      </c>
      <c r="B139" s="93">
        <v>4563.3830150000003</v>
      </c>
      <c r="C139" s="93">
        <v>5302.6740140000002</v>
      </c>
      <c r="D139" s="93">
        <v>5246.5630654300003</v>
      </c>
      <c r="E139" s="93">
        <v>5234.4834126400001</v>
      </c>
      <c r="F139" s="93">
        <v>5111.2512123699998</v>
      </c>
      <c r="G139" s="90">
        <v>0.98714033689795599</v>
      </c>
      <c r="H139" s="114"/>
    </row>
    <row r="140" spans="1:8" ht="22.5" customHeight="1" x14ac:dyDescent="0.25">
      <c r="A140" s="117" t="s">
        <v>98</v>
      </c>
      <c r="B140" s="93">
        <v>288.56376399999999</v>
      </c>
      <c r="C140" s="93">
        <v>327.41376400000001</v>
      </c>
      <c r="D140" s="93">
        <v>303.72417932000002</v>
      </c>
      <c r="E140" s="93">
        <v>303.72417932000002</v>
      </c>
      <c r="F140" s="93">
        <v>270.50232353000001</v>
      </c>
      <c r="G140" s="90">
        <v>0.92764633841111199</v>
      </c>
      <c r="H140" s="114"/>
    </row>
    <row r="141" spans="1:8" ht="22.5" customHeight="1" x14ac:dyDescent="0.25">
      <c r="A141" s="117" t="s">
        <v>152</v>
      </c>
      <c r="B141" s="93" t="s">
        <v>263</v>
      </c>
      <c r="C141" s="93"/>
      <c r="D141" s="93"/>
      <c r="E141" s="93"/>
      <c r="F141" s="93"/>
      <c r="G141" s="90"/>
      <c r="H141" s="114"/>
    </row>
    <row r="142" spans="1:8" ht="22.5" customHeight="1" x14ac:dyDescent="0.25">
      <c r="A142" s="117" t="s">
        <v>79</v>
      </c>
      <c r="B142" s="93"/>
      <c r="C142" s="93"/>
      <c r="D142" s="93"/>
      <c r="E142" s="93"/>
      <c r="F142" s="93"/>
      <c r="G142" s="90"/>
      <c r="H142" s="122" t="s">
        <v>242</v>
      </c>
    </row>
    <row r="143" spans="1:8" ht="22.5" customHeight="1" x14ac:dyDescent="0.25">
      <c r="A143" s="117" t="s">
        <v>106</v>
      </c>
      <c r="B143" s="93">
        <v>187.38359500000001</v>
      </c>
      <c r="C143" s="93">
        <v>200.30636999999999</v>
      </c>
      <c r="D143" s="93">
        <v>198.38957819999999</v>
      </c>
      <c r="E143" s="93">
        <v>196.35641651</v>
      </c>
      <c r="F143" s="93">
        <v>164.20381190000001</v>
      </c>
      <c r="G143" s="90">
        <v>0.98028043995805003</v>
      </c>
      <c r="H143" s="114"/>
    </row>
    <row r="144" spans="1:8" ht="22.5" customHeight="1" x14ac:dyDescent="0.25">
      <c r="A144" s="117" t="s">
        <v>99</v>
      </c>
      <c r="B144" s="93">
        <v>234.01499999999999</v>
      </c>
      <c r="C144" s="93">
        <v>268.863</v>
      </c>
      <c r="D144" s="93">
        <v>261.92843147000002</v>
      </c>
      <c r="E144" s="93">
        <v>261.79624788000001</v>
      </c>
      <c r="F144" s="93">
        <v>225.19905754999999</v>
      </c>
      <c r="G144" s="90">
        <v>0.97371615982861204</v>
      </c>
      <c r="H144" s="114"/>
    </row>
    <row r="145" spans="1:8" ht="22.5" customHeight="1" x14ac:dyDescent="0.25">
      <c r="A145" s="117" t="s">
        <v>46</v>
      </c>
      <c r="B145" s="93">
        <v>1581.8634500000001</v>
      </c>
      <c r="C145" s="93">
        <v>2827.2434499999999</v>
      </c>
      <c r="D145" s="93">
        <v>2663.8245848199999</v>
      </c>
      <c r="E145" s="93">
        <v>2662.5884045100001</v>
      </c>
      <c r="F145" s="93">
        <v>2617.3805528399998</v>
      </c>
      <c r="G145" s="90">
        <v>0.94176127793664199</v>
      </c>
      <c r="H145" s="114"/>
    </row>
    <row r="146" spans="1:8" ht="22.5" customHeight="1" x14ac:dyDescent="0.25">
      <c r="A146" s="117" t="s">
        <v>121</v>
      </c>
      <c r="B146" s="93">
        <v>106.00590099999999</v>
      </c>
      <c r="C146" s="93">
        <v>115.325901</v>
      </c>
      <c r="D146" s="93">
        <v>110.42257259</v>
      </c>
      <c r="E146" s="93">
        <v>110.18095759000001</v>
      </c>
      <c r="F146" s="93">
        <v>95.931062049999994</v>
      </c>
      <c r="G146" s="90">
        <v>0.95538778916628697</v>
      </c>
      <c r="H146" s="114"/>
    </row>
    <row r="147" spans="1:8" ht="22.5" customHeight="1" x14ac:dyDescent="0.25">
      <c r="A147" s="117" t="s">
        <v>143</v>
      </c>
      <c r="B147" s="93">
        <v>24.440999999999999</v>
      </c>
      <c r="C147" s="93">
        <v>26.553982000000001</v>
      </c>
      <c r="D147" s="93">
        <v>22.625412520000001</v>
      </c>
      <c r="E147" s="93">
        <v>22.625412520000001</v>
      </c>
      <c r="F147" s="93">
        <v>21.684946069999999</v>
      </c>
      <c r="G147" s="90">
        <v>0.85205347054916303</v>
      </c>
      <c r="H147" s="114"/>
    </row>
    <row r="148" spans="1:8" ht="22.5" customHeight="1" x14ac:dyDescent="0.25">
      <c r="A148" s="117" t="s">
        <v>131</v>
      </c>
      <c r="B148" s="93">
        <v>81.090249999999997</v>
      </c>
      <c r="C148" s="93">
        <v>101.09025</v>
      </c>
      <c r="D148" s="93">
        <v>77.931402469999995</v>
      </c>
      <c r="E148" s="93">
        <v>77.863164459999993</v>
      </c>
      <c r="F148" s="93">
        <v>69.691758660000005</v>
      </c>
      <c r="G148" s="90">
        <v>0.77023416659865795</v>
      </c>
      <c r="H148" s="114"/>
    </row>
    <row r="149" spans="1:8" ht="22.5" customHeight="1" x14ac:dyDescent="0.25">
      <c r="A149" s="117" t="s">
        <v>155</v>
      </c>
      <c r="B149" s="93">
        <v>61.365000000000002</v>
      </c>
      <c r="C149" s="93">
        <v>69.476294999999993</v>
      </c>
      <c r="D149" s="93">
        <v>68.5092645</v>
      </c>
      <c r="E149" s="93">
        <v>68.509264270000003</v>
      </c>
      <c r="F149" s="93">
        <v>60.702007029999997</v>
      </c>
      <c r="G149" s="90">
        <v>0.98608114134468505</v>
      </c>
      <c r="H149" s="114"/>
    </row>
    <row r="150" spans="1:8" ht="22.5" customHeight="1" x14ac:dyDescent="0.25">
      <c r="A150" s="118" t="s">
        <v>12</v>
      </c>
      <c r="B150" s="94">
        <v>859581.68417599902</v>
      </c>
      <c r="C150" s="94">
        <v>1164759.4322240001</v>
      </c>
      <c r="D150" s="94">
        <v>1135192.6184207499</v>
      </c>
      <c r="E150" s="94">
        <v>1134364.21525105</v>
      </c>
      <c r="F150" s="94">
        <v>1081679.2501628799</v>
      </c>
      <c r="G150" s="91">
        <v>0.97390429634477105</v>
      </c>
      <c r="H150" s="115"/>
    </row>
    <row r="151" spans="1:8" x14ac:dyDescent="0.25">
      <c r="A151" s="253" t="s">
        <v>161</v>
      </c>
      <c r="B151" s="253"/>
      <c r="C151" s="253"/>
      <c r="D151" s="253"/>
    </row>
    <row r="152" spans="1:8" x14ac:dyDescent="0.25">
      <c r="A152" s="253" t="s">
        <v>1</v>
      </c>
      <c r="B152" s="253"/>
      <c r="C152" s="253"/>
      <c r="D152" s="253"/>
    </row>
    <row r="153" spans="1:8" x14ac:dyDescent="0.25">
      <c r="A153" s="253" t="s">
        <v>162</v>
      </c>
      <c r="B153" s="253"/>
      <c r="C153" s="253"/>
      <c r="D153" s="253"/>
    </row>
    <row r="154" spans="1:8" x14ac:dyDescent="0.25">
      <c r="A154" s="253" t="s">
        <v>163</v>
      </c>
      <c r="B154" s="253"/>
      <c r="C154" s="253"/>
      <c r="D154" s="253"/>
    </row>
    <row r="155" spans="1:8" x14ac:dyDescent="0.25">
      <c r="A155" s="253" t="s">
        <v>164</v>
      </c>
      <c r="B155" s="253"/>
      <c r="C155" s="253"/>
      <c r="D155" s="253"/>
    </row>
    <row r="156" spans="1:8" x14ac:dyDescent="0.25">
      <c r="A156" s="253" t="s">
        <v>165</v>
      </c>
      <c r="B156" s="253"/>
      <c r="C156" s="253"/>
      <c r="D156" s="253"/>
    </row>
    <row r="157" spans="1:8" x14ac:dyDescent="0.25">
      <c r="A157" s="253" t="s">
        <v>166</v>
      </c>
      <c r="B157" s="253"/>
      <c r="C157" s="253"/>
      <c r="D157" s="253"/>
    </row>
    <row r="158" spans="1:8" x14ac:dyDescent="0.25">
      <c r="A158" s="253" t="s">
        <v>167</v>
      </c>
      <c r="B158" s="253"/>
      <c r="C158" s="253"/>
      <c r="D158" s="253"/>
    </row>
    <row r="159" spans="1:8" ht="15.75" customHeight="1" x14ac:dyDescent="0.25">
      <c r="A159" s="254" t="s">
        <v>168</v>
      </c>
      <c r="B159" s="254"/>
    </row>
    <row r="160" spans="1:8" ht="15.75" customHeight="1" x14ac:dyDescent="0.25">
      <c r="A160" s="254" t="s">
        <v>3</v>
      </c>
      <c r="B160" s="254"/>
    </row>
    <row r="161" spans="1:1" x14ac:dyDescent="0.25">
      <c r="A161" s="98" t="s">
        <v>1</v>
      </c>
    </row>
  </sheetData>
  <sortState xmlns:xlrd2="http://schemas.microsoft.com/office/spreadsheetml/2017/richdata2" ref="A7:G122">
    <sortCondition ref="A7:A122"/>
  </sortState>
  <mergeCells count="14">
    <mergeCell ref="A1:F1"/>
    <mergeCell ref="A2:F2"/>
    <mergeCell ref="A151:D151"/>
    <mergeCell ref="A152:D152"/>
    <mergeCell ref="A153:D153"/>
    <mergeCell ref="A158:D158"/>
    <mergeCell ref="A159:B159"/>
    <mergeCell ref="A160:B160"/>
    <mergeCell ref="A3:D3"/>
    <mergeCell ref="A4:D4"/>
    <mergeCell ref="A154:D154"/>
    <mergeCell ref="A155:D155"/>
    <mergeCell ref="A156:D156"/>
    <mergeCell ref="A157:D15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61"/>
  <sheetViews>
    <sheetView topLeftCell="A63" workbookViewId="0">
      <selection activeCell="E68" sqref="E68"/>
    </sheetView>
  </sheetViews>
  <sheetFormatPr baseColWidth="10" defaultColWidth="8.85546875" defaultRowHeight="15" x14ac:dyDescent="0.25"/>
  <cols>
    <col min="1" max="1" width="64.7109375" customWidth="1"/>
    <col min="2" max="2" width="18.28515625" customWidth="1"/>
    <col min="3" max="3" width="18" customWidth="1"/>
    <col min="4" max="4" width="21.28515625" customWidth="1"/>
    <col min="5" max="5" width="13.42578125" customWidth="1"/>
    <col min="6" max="6" width="10.7109375" customWidth="1"/>
    <col min="7" max="7" width="15.140625" customWidth="1"/>
    <col min="8" max="8" width="11.28515625" customWidth="1"/>
    <col min="9" max="9" width="32.7109375" customWidth="1"/>
  </cols>
  <sheetData>
    <row r="1" spans="1:8" ht="21" customHeight="1" x14ac:dyDescent="0.25">
      <c r="A1" s="256" t="s">
        <v>195</v>
      </c>
      <c r="B1" s="256"/>
      <c r="C1" s="256"/>
    </row>
    <row r="2" spans="1:8" x14ac:dyDescent="0.25">
      <c r="A2" s="257" t="s">
        <v>173</v>
      </c>
      <c r="B2" s="257"/>
      <c r="C2" s="257"/>
    </row>
    <row r="3" spans="1:8" ht="23.25" customHeight="1" x14ac:dyDescent="0.25">
      <c r="A3" s="255" t="s">
        <v>158</v>
      </c>
      <c r="B3" s="255"/>
      <c r="C3" s="255"/>
      <c r="D3" s="255"/>
    </row>
    <row r="4" spans="1:8" ht="23.25" customHeight="1" x14ac:dyDescent="0.25">
      <c r="A4" s="255" t="s">
        <v>159</v>
      </c>
      <c r="B4" s="255"/>
      <c r="C4" s="255"/>
      <c r="D4" s="255"/>
    </row>
    <row r="5" spans="1:8" x14ac:dyDescent="0.25">
      <c r="A5" s="97" t="s">
        <v>1</v>
      </c>
    </row>
    <row r="6" spans="1:8" ht="22.5" customHeight="1" x14ac:dyDescent="0.25">
      <c r="A6" s="99" t="s">
        <v>18</v>
      </c>
      <c r="B6" s="89" t="s">
        <v>156</v>
      </c>
      <c r="C6" s="89" t="s">
        <v>157</v>
      </c>
      <c r="D6" s="89" t="s">
        <v>19</v>
      </c>
      <c r="E6" s="89" t="s">
        <v>20</v>
      </c>
      <c r="F6" s="89" t="s">
        <v>21</v>
      </c>
      <c r="G6" s="89" t="s">
        <v>22</v>
      </c>
      <c r="H6" s="113" t="s">
        <v>174</v>
      </c>
    </row>
    <row r="7" spans="1:8" ht="22.5" customHeight="1" x14ac:dyDescent="0.25">
      <c r="A7" s="117" t="s">
        <v>80</v>
      </c>
      <c r="B7" s="93">
        <v>552.75434499999994</v>
      </c>
      <c r="C7" s="93">
        <v>575.46427900000003</v>
      </c>
      <c r="D7" s="93">
        <v>454.88192151999999</v>
      </c>
      <c r="E7" s="93">
        <v>453.61346664000001</v>
      </c>
      <c r="F7" s="93">
        <v>415.27782102999998</v>
      </c>
      <c r="G7" s="90">
        <v>0.788256514250122</v>
      </c>
      <c r="H7" s="114"/>
    </row>
    <row r="8" spans="1:8" ht="22.5" customHeight="1" x14ac:dyDescent="0.25">
      <c r="A8" s="117" t="s">
        <v>196</v>
      </c>
      <c r="B8" s="93"/>
      <c r="C8" s="93"/>
      <c r="D8" s="93"/>
      <c r="E8" s="93"/>
      <c r="F8" s="93"/>
      <c r="G8" s="90"/>
      <c r="H8" s="114" t="s">
        <v>251</v>
      </c>
    </row>
    <row r="9" spans="1:8" ht="22.5" customHeight="1" x14ac:dyDescent="0.25">
      <c r="A9" s="117" t="s">
        <v>72</v>
      </c>
      <c r="B9" s="93">
        <v>790.86500100000001</v>
      </c>
      <c r="C9" s="93">
        <v>1482.704121</v>
      </c>
      <c r="D9" s="93">
        <v>1447.6815087800001</v>
      </c>
      <c r="E9" s="93">
        <v>1440.4565204099999</v>
      </c>
      <c r="F9" s="93">
        <v>1024.6465155999999</v>
      </c>
      <c r="G9" s="90">
        <v>0.97150638486017904</v>
      </c>
      <c r="H9" s="114"/>
    </row>
    <row r="10" spans="1:8" ht="22.5" customHeight="1" x14ac:dyDescent="0.25">
      <c r="A10" s="117" t="s">
        <v>23</v>
      </c>
      <c r="B10" s="93">
        <v>249602.518071</v>
      </c>
      <c r="C10" s="93">
        <v>282985.55807099998</v>
      </c>
      <c r="D10" s="93">
        <v>278047.28156211</v>
      </c>
      <c r="E10" s="93">
        <v>277858.12710315001</v>
      </c>
      <c r="F10" s="93">
        <v>276056.89030706999</v>
      </c>
      <c r="G10" s="90">
        <v>0.98188094472805698</v>
      </c>
      <c r="H10" s="114"/>
    </row>
    <row r="11" spans="1:8" ht="22.5" customHeight="1" x14ac:dyDescent="0.25">
      <c r="A11" s="117" t="s">
        <v>96</v>
      </c>
      <c r="B11" s="93">
        <v>303.27930900000001</v>
      </c>
      <c r="C11" s="93">
        <v>305.87930899999998</v>
      </c>
      <c r="D11" s="93">
        <v>275.54450327000001</v>
      </c>
      <c r="E11" s="93">
        <v>272.94006782999998</v>
      </c>
      <c r="F11" s="93">
        <v>258.19534166</v>
      </c>
      <c r="G11" s="90">
        <v>0.89231294762078905</v>
      </c>
      <c r="H11" s="114"/>
    </row>
    <row r="12" spans="1:8" ht="22.5" customHeight="1" x14ac:dyDescent="0.25">
      <c r="A12" s="117" t="s">
        <v>90</v>
      </c>
      <c r="B12" s="93">
        <v>221.25940299999999</v>
      </c>
      <c r="C12" s="93">
        <v>271.937003</v>
      </c>
      <c r="D12" s="93">
        <v>268.02125866</v>
      </c>
      <c r="E12" s="93">
        <v>267.95457855000001</v>
      </c>
      <c r="F12" s="93">
        <v>236.78549095</v>
      </c>
      <c r="G12" s="90">
        <v>0.98535534183996298</v>
      </c>
      <c r="H12" s="114"/>
    </row>
    <row r="13" spans="1:8" ht="22.5" customHeight="1" x14ac:dyDescent="0.25">
      <c r="A13" s="117" t="s">
        <v>227</v>
      </c>
      <c r="B13" s="93"/>
      <c r="C13" s="93"/>
      <c r="D13" s="93"/>
      <c r="E13" s="93"/>
      <c r="F13" s="93"/>
      <c r="G13" s="90"/>
      <c r="H13" s="114" t="s">
        <v>252</v>
      </c>
    </row>
    <row r="14" spans="1:8" s="92" customFormat="1" ht="22.5" customHeight="1" x14ac:dyDescent="0.25">
      <c r="A14" s="117" t="s">
        <v>147</v>
      </c>
      <c r="B14" s="120"/>
      <c r="C14" s="120"/>
      <c r="D14" s="120"/>
      <c r="E14" s="120"/>
      <c r="F14" s="120"/>
      <c r="G14" s="121"/>
      <c r="H14" s="92" t="s">
        <v>243</v>
      </c>
    </row>
    <row r="15" spans="1:8" ht="22.5" customHeight="1" x14ac:dyDescent="0.25">
      <c r="A15" s="117" t="s">
        <v>107</v>
      </c>
      <c r="B15" s="93">
        <v>102.287104</v>
      </c>
      <c r="C15" s="93">
        <v>142.287104</v>
      </c>
      <c r="D15" s="93">
        <v>125.81032254</v>
      </c>
      <c r="E15" s="93">
        <v>124.74897337</v>
      </c>
      <c r="F15" s="93">
        <v>101.68153062</v>
      </c>
      <c r="G15" s="90">
        <v>0.876741249649722</v>
      </c>
      <c r="H15" s="114"/>
    </row>
    <row r="16" spans="1:8" ht="22.5" customHeight="1" x14ac:dyDescent="0.25">
      <c r="A16" s="117" t="s">
        <v>78</v>
      </c>
      <c r="B16" s="93"/>
      <c r="C16" s="93"/>
      <c r="D16" s="93"/>
      <c r="E16" s="93"/>
      <c r="F16" s="93"/>
      <c r="G16" s="90"/>
      <c r="H16" s="114" t="s">
        <v>247</v>
      </c>
    </row>
    <row r="17" spans="1:8" s="92" customFormat="1" ht="22.5" customHeight="1" x14ac:dyDescent="0.25">
      <c r="A17" s="117" t="s">
        <v>28</v>
      </c>
      <c r="B17" s="120"/>
      <c r="C17" s="120"/>
      <c r="D17" s="120"/>
      <c r="E17" s="120"/>
      <c r="F17" s="120"/>
      <c r="G17" s="121"/>
      <c r="H17" s="92" t="s">
        <v>243</v>
      </c>
    </row>
    <row r="18" spans="1:8" ht="22.5" customHeight="1" x14ac:dyDescent="0.25">
      <c r="A18" s="110" t="s">
        <v>140</v>
      </c>
      <c r="B18" s="111"/>
      <c r="C18" s="111"/>
      <c r="D18" s="111"/>
      <c r="E18" s="111"/>
      <c r="F18" s="111"/>
      <c r="G18" s="112"/>
      <c r="H18" s="92" t="s">
        <v>244</v>
      </c>
    </row>
    <row r="19" spans="1:8" ht="22.5" customHeight="1" x14ac:dyDescent="0.25">
      <c r="A19" s="117" t="s">
        <v>142</v>
      </c>
      <c r="B19" s="93"/>
      <c r="C19" s="93"/>
      <c r="D19" s="93"/>
      <c r="E19" s="93"/>
      <c r="F19" s="93"/>
      <c r="G19" s="90"/>
      <c r="H19" s="92" t="s">
        <v>244</v>
      </c>
    </row>
    <row r="20" spans="1:8" ht="22.5" customHeight="1" x14ac:dyDescent="0.25">
      <c r="A20" s="117" t="s">
        <v>91</v>
      </c>
      <c r="B20" s="93">
        <v>271.93400000000003</v>
      </c>
      <c r="C20" s="93">
        <v>308.17099999999999</v>
      </c>
      <c r="D20" s="93">
        <v>277.07101759</v>
      </c>
      <c r="E20" s="93">
        <v>261.47248123000003</v>
      </c>
      <c r="F20" s="93">
        <v>233.20913967999999</v>
      </c>
      <c r="G20" s="90">
        <v>0.84846556369677795</v>
      </c>
      <c r="H20" s="114"/>
    </row>
    <row r="21" spans="1:8" ht="22.5" customHeight="1" x14ac:dyDescent="0.25">
      <c r="A21" s="117" t="s">
        <v>82</v>
      </c>
      <c r="B21" s="93">
        <v>385.33999</v>
      </c>
      <c r="C21" s="93">
        <v>458.08286700000002</v>
      </c>
      <c r="D21" s="93">
        <v>454.66818819000002</v>
      </c>
      <c r="E21" s="93">
        <v>454.66818819000002</v>
      </c>
      <c r="F21" s="93">
        <v>406.31483249000001</v>
      </c>
      <c r="G21" s="90">
        <v>0.99254571813095105</v>
      </c>
      <c r="H21" s="114"/>
    </row>
    <row r="22" spans="1:8" ht="22.5" customHeight="1" x14ac:dyDescent="0.25">
      <c r="A22" s="117" t="s">
        <v>187</v>
      </c>
      <c r="B22" s="93">
        <v>225.889858</v>
      </c>
      <c r="C22" s="93">
        <v>328.53166800000002</v>
      </c>
      <c r="D22" s="93">
        <v>293.33229231000001</v>
      </c>
      <c r="E22" s="93">
        <v>293.31479130000002</v>
      </c>
      <c r="F22" s="93">
        <v>291.67218773000002</v>
      </c>
      <c r="G22" s="90">
        <v>0.892805229662061</v>
      </c>
      <c r="H22" s="114"/>
    </row>
    <row r="23" spans="1:8" ht="22.5" customHeight="1" x14ac:dyDescent="0.25">
      <c r="A23" s="117" t="s">
        <v>110</v>
      </c>
      <c r="B23" s="93">
        <v>210.77338</v>
      </c>
      <c r="C23" s="93">
        <v>211.96222700000001</v>
      </c>
      <c r="D23" s="93">
        <v>145.03093433999999</v>
      </c>
      <c r="E23" s="93">
        <v>145.03093404000001</v>
      </c>
      <c r="F23" s="93">
        <v>118.61383646</v>
      </c>
      <c r="G23" s="90">
        <v>0.68423009180782002</v>
      </c>
      <c r="H23" s="114"/>
    </row>
    <row r="24" spans="1:8" ht="22.5" customHeight="1" x14ac:dyDescent="0.25">
      <c r="A24" s="117" t="s">
        <v>88</v>
      </c>
      <c r="B24" s="93">
        <v>180.79870099999999</v>
      </c>
      <c r="C24" s="93">
        <v>286.79870099999999</v>
      </c>
      <c r="D24" s="93">
        <v>269.63651240000002</v>
      </c>
      <c r="E24" s="93">
        <v>269.63651240000002</v>
      </c>
      <c r="F24" s="93">
        <v>240.86745819000001</v>
      </c>
      <c r="G24" s="90">
        <v>0.94015946187985</v>
      </c>
      <c r="H24" s="114"/>
    </row>
    <row r="25" spans="1:8" ht="22.5" customHeight="1" x14ac:dyDescent="0.25">
      <c r="A25" s="117" t="s">
        <v>83</v>
      </c>
      <c r="B25" s="93">
        <v>379.00943100000001</v>
      </c>
      <c r="C25" s="93">
        <v>512.46543099999997</v>
      </c>
      <c r="D25" s="93">
        <v>511.46147867000002</v>
      </c>
      <c r="E25" s="93">
        <v>509.71888080999997</v>
      </c>
      <c r="F25" s="93">
        <v>481.32412858999999</v>
      </c>
      <c r="G25" s="90">
        <v>0.99464051617171401</v>
      </c>
      <c r="H25" s="114"/>
    </row>
    <row r="26" spans="1:8" ht="22.5" customHeight="1" x14ac:dyDescent="0.25">
      <c r="A26" s="117" t="s">
        <v>101</v>
      </c>
      <c r="B26" s="93">
        <v>127.988973</v>
      </c>
      <c r="C26" s="93">
        <v>189.11943600000001</v>
      </c>
      <c r="D26" s="93">
        <v>187.99301521000001</v>
      </c>
      <c r="E26" s="93">
        <v>187.99301521000001</v>
      </c>
      <c r="F26" s="93">
        <v>169.89646048</v>
      </c>
      <c r="G26" s="90">
        <v>0.99404386553902402</v>
      </c>
      <c r="H26" s="114"/>
    </row>
    <row r="27" spans="1:8" ht="22.5" customHeight="1" x14ac:dyDescent="0.25">
      <c r="A27" s="117" t="s">
        <v>39</v>
      </c>
      <c r="B27" s="93">
        <v>5955.1580000000004</v>
      </c>
      <c r="C27" s="93">
        <v>6460.8377680000003</v>
      </c>
      <c r="D27" s="93">
        <v>6407.5002377600003</v>
      </c>
      <c r="E27" s="93">
        <v>6407.5002377600003</v>
      </c>
      <c r="F27" s="93">
        <v>6182.0214475599996</v>
      </c>
      <c r="G27" s="90">
        <v>0.99174448699142703</v>
      </c>
      <c r="H27" s="114"/>
    </row>
    <row r="28" spans="1:8" ht="22.5" customHeight="1" x14ac:dyDescent="0.25">
      <c r="A28" s="117" t="s">
        <v>50</v>
      </c>
      <c r="B28" s="93">
        <v>1616.728879</v>
      </c>
      <c r="C28" s="93">
        <v>2084.7357430000002</v>
      </c>
      <c r="D28" s="93">
        <v>2068.5148332499998</v>
      </c>
      <c r="E28" s="93">
        <v>2068.5148332499998</v>
      </c>
      <c r="F28" s="93">
        <v>1957.4596737899999</v>
      </c>
      <c r="G28" s="90">
        <v>0.99221920101649996</v>
      </c>
      <c r="H28" s="114"/>
    </row>
    <row r="29" spans="1:8" ht="22.5" customHeight="1" x14ac:dyDescent="0.25">
      <c r="A29" s="117" t="s">
        <v>146</v>
      </c>
      <c r="B29" s="93"/>
      <c r="C29" s="93"/>
      <c r="D29" s="93"/>
      <c r="E29" s="93"/>
      <c r="F29" s="93"/>
      <c r="G29" s="90"/>
      <c r="H29" s="114" t="s">
        <v>249</v>
      </c>
    </row>
    <row r="30" spans="1:8" ht="22.5" customHeight="1" x14ac:dyDescent="0.25">
      <c r="A30" s="117" t="s">
        <v>188</v>
      </c>
      <c r="B30" s="93">
        <v>53.480983999999999</v>
      </c>
      <c r="C30" s="93">
        <v>80.245182</v>
      </c>
      <c r="D30" s="93">
        <v>79.487201200000001</v>
      </c>
      <c r="E30" s="93">
        <v>79.441037640000005</v>
      </c>
      <c r="F30" s="93">
        <v>66.389328660000004</v>
      </c>
      <c r="G30" s="90">
        <v>0.98997890789256404</v>
      </c>
      <c r="H30" s="114"/>
    </row>
    <row r="31" spans="1:8" ht="22.5" customHeight="1" x14ac:dyDescent="0.25">
      <c r="A31" s="117" t="s">
        <v>102</v>
      </c>
      <c r="B31" s="93">
        <v>187.53</v>
      </c>
      <c r="C31" s="93">
        <v>198.67724999999999</v>
      </c>
      <c r="D31" s="93">
        <v>188.15247743</v>
      </c>
      <c r="E31" s="93">
        <v>187.98638061</v>
      </c>
      <c r="F31" s="93">
        <v>179.97150672000001</v>
      </c>
      <c r="G31" s="90">
        <v>0.94618976561231805</v>
      </c>
      <c r="H31" s="114"/>
    </row>
    <row r="32" spans="1:8" ht="22.5" customHeight="1" x14ac:dyDescent="0.25">
      <c r="A32" s="110" t="s">
        <v>75</v>
      </c>
      <c r="B32" s="111">
        <v>764.74810000000002</v>
      </c>
      <c r="C32" s="111">
        <v>1131.5620739999999</v>
      </c>
      <c r="D32" s="111">
        <v>1098.0620993800001</v>
      </c>
      <c r="E32" s="111">
        <v>1098.0620993800001</v>
      </c>
      <c r="F32" s="111">
        <v>661.86957289999998</v>
      </c>
      <c r="G32" s="112">
        <v>0.97039492981451803</v>
      </c>
      <c r="H32" s="114"/>
    </row>
    <row r="33" spans="1:8" ht="22.5" customHeight="1" x14ac:dyDescent="0.25">
      <c r="A33" s="117" t="s">
        <v>145</v>
      </c>
      <c r="B33" s="93">
        <v>18.744986000000001</v>
      </c>
      <c r="C33" s="93">
        <v>18.744986000000001</v>
      </c>
      <c r="D33" s="93">
        <v>16.657245020000001</v>
      </c>
      <c r="E33" s="93">
        <v>15.578372180000001</v>
      </c>
      <c r="F33" s="93">
        <v>14.766033589999999</v>
      </c>
      <c r="G33" s="90">
        <v>0.83106875513270595</v>
      </c>
      <c r="H33" s="114"/>
    </row>
    <row r="34" spans="1:8" ht="22.5" customHeight="1" x14ac:dyDescent="0.25">
      <c r="A34" s="117" t="s">
        <v>186</v>
      </c>
      <c r="B34" s="93">
        <v>463.62799999999999</v>
      </c>
      <c r="C34" s="93">
        <v>463.62799999999999</v>
      </c>
      <c r="D34" s="93">
        <v>387.0363016</v>
      </c>
      <c r="E34" s="93">
        <v>386.6844461</v>
      </c>
      <c r="F34" s="93">
        <v>337.36309089000002</v>
      </c>
      <c r="G34" s="90">
        <v>0.834040321335208</v>
      </c>
      <c r="H34" s="114"/>
    </row>
    <row r="35" spans="1:8" ht="22.5" customHeight="1" x14ac:dyDescent="0.25">
      <c r="A35" s="110" t="s">
        <v>58</v>
      </c>
      <c r="B35" s="111">
        <v>1536.5319999999999</v>
      </c>
      <c r="C35" s="111">
        <v>1569.186428</v>
      </c>
      <c r="D35" s="111">
        <v>1426.56957231</v>
      </c>
      <c r="E35" s="111">
        <v>1426.56957231</v>
      </c>
      <c r="F35" s="111">
        <v>1150.47285018</v>
      </c>
      <c r="G35" s="112">
        <v>0.90911414147790504</v>
      </c>
      <c r="H35" s="114"/>
    </row>
    <row r="36" spans="1:8" ht="22.5" customHeight="1" x14ac:dyDescent="0.25">
      <c r="A36" s="117" t="s">
        <v>136</v>
      </c>
      <c r="B36" s="93">
        <v>44.339858999999997</v>
      </c>
      <c r="C36" s="93">
        <v>47.898637000000001</v>
      </c>
      <c r="D36" s="93">
        <v>46.319624609999998</v>
      </c>
      <c r="E36" s="93">
        <v>45.821642339999997</v>
      </c>
      <c r="F36" s="93">
        <v>40.219307890000003</v>
      </c>
      <c r="G36" s="90">
        <v>0.95663770850097496</v>
      </c>
      <c r="H36" s="114"/>
    </row>
    <row r="37" spans="1:8" ht="22.5" customHeight="1" x14ac:dyDescent="0.25">
      <c r="A37" s="117" t="s">
        <v>95</v>
      </c>
      <c r="B37" s="93">
        <v>182.52830499999999</v>
      </c>
      <c r="C37" s="93">
        <v>219.191428</v>
      </c>
      <c r="D37" s="93">
        <v>213.19663568000001</v>
      </c>
      <c r="E37" s="93">
        <v>213.05774023999999</v>
      </c>
      <c r="F37" s="93">
        <v>178.20418000000001</v>
      </c>
      <c r="G37" s="90">
        <v>0.972016753501875</v>
      </c>
      <c r="H37" s="114"/>
    </row>
    <row r="38" spans="1:8" ht="22.5" customHeight="1" x14ac:dyDescent="0.25">
      <c r="A38" s="117" t="s">
        <v>116</v>
      </c>
      <c r="B38" s="93">
        <v>61.683211999999997</v>
      </c>
      <c r="C38" s="93">
        <v>73.833212000000003</v>
      </c>
      <c r="D38" s="93">
        <v>68.084465219999998</v>
      </c>
      <c r="E38" s="93">
        <v>66.979844080000007</v>
      </c>
      <c r="F38" s="93">
        <v>55.50695649</v>
      </c>
      <c r="G38" s="90">
        <v>0.90717770859000402</v>
      </c>
      <c r="H38" s="114"/>
    </row>
    <row r="39" spans="1:8" ht="22.5" customHeight="1" x14ac:dyDescent="0.25">
      <c r="A39" s="117" t="s">
        <v>236</v>
      </c>
      <c r="B39" s="93"/>
      <c r="C39" s="93"/>
      <c r="D39" s="93"/>
      <c r="E39" s="93"/>
      <c r="F39" s="93"/>
      <c r="G39" s="90"/>
      <c r="H39" s="114" t="s">
        <v>252</v>
      </c>
    </row>
    <row r="40" spans="1:8" ht="22.5" customHeight="1" x14ac:dyDescent="0.25">
      <c r="A40" s="117" t="s">
        <v>37</v>
      </c>
      <c r="B40" s="93">
        <v>5758.4090669999996</v>
      </c>
      <c r="C40" s="93">
        <v>7383.2736809999997</v>
      </c>
      <c r="D40" s="93">
        <v>7210.67543613</v>
      </c>
      <c r="E40" s="93">
        <v>7210.67543613</v>
      </c>
      <c r="F40" s="93">
        <v>6663.2450120399999</v>
      </c>
      <c r="G40" s="90">
        <v>0.97662307367609003</v>
      </c>
      <c r="H40" s="114"/>
    </row>
    <row r="41" spans="1:8" ht="22.5" customHeight="1" x14ac:dyDescent="0.25">
      <c r="A41" s="117" t="s">
        <v>128</v>
      </c>
      <c r="B41" s="93">
        <v>316.71300000000002</v>
      </c>
      <c r="C41" s="93">
        <v>317.800633</v>
      </c>
      <c r="D41" s="93">
        <v>218.17676266000001</v>
      </c>
      <c r="E41" s="93">
        <v>218.15341541000001</v>
      </c>
      <c r="F41" s="93">
        <v>211.93938596999999</v>
      </c>
      <c r="G41" s="90">
        <v>0.68644739109125696</v>
      </c>
      <c r="H41" s="114"/>
    </row>
    <row r="42" spans="1:8" ht="22.5" customHeight="1" x14ac:dyDescent="0.25">
      <c r="A42" s="110" t="s">
        <v>44</v>
      </c>
      <c r="B42" s="111">
        <v>2881.5189999999998</v>
      </c>
      <c r="C42" s="111">
        <v>3410.019675</v>
      </c>
      <c r="D42" s="111">
        <v>3388.5515205400002</v>
      </c>
      <c r="E42" s="111">
        <v>3384.8359081399999</v>
      </c>
      <c r="F42" s="111">
        <v>2959.8880858699999</v>
      </c>
      <c r="G42" s="112">
        <v>0.99261477373733897</v>
      </c>
      <c r="H42" s="114"/>
    </row>
    <row r="43" spans="1:8" ht="22.5" customHeight="1" x14ac:dyDescent="0.25">
      <c r="A43" s="117" t="s">
        <v>56</v>
      </c>
      <c r="B43" s="93">
        <v>1367.6093000000001</v>
      </c>
      <c r="C43" s="93">
        <v>1293.3302000000001</v>
      </c>
      <c r="D43" s="93">
        <v>1169.3195740000001</v>
      </c>
      <c r="E43" s="93">
        <v>1169.3195740000001</v>
      </c>
      <c r="F43" s="93">
        <v>1116.2873527100001</v>
      </c>
      <c r="G43" s="90">
        <v>0.90411526306275103</v>
      </c>
      <c r="H43" s="114"/>
    </row>
    <row r="44" spans="1:8" ht="22.5" customHeight="1" x14ac:dyDescent="0.25">
      <c r="A44" s="117" t="s">
        <v>137</v>
      </c>
      <c r="B44" s="93">
        <v>0</v>
      </c>
      <c r="C44" s="93">
        <v>21.654167000000001</v>
      </c>
      <c r="D44" s="93">
        <v>15.3857646</v>
      </c>
      <c r="E44" s="93">
        <v>14.83164741</v>
      </c>
      <c r="F44" s="93">
        <v>14.273388929999999</v>
      </c>
      <c r="G44" s="90">
        <v>0.68493271572164405</v>
      </c>
      <c r="H44" s="114"/>
    </row>
    <row r="45" spans="1:8" ht="22.5" customHeight="1" x14ac:dyDescent="0.25">
      <c r="A45" s="117" t="s">
        <v>108</v>
      </c>
      <c r="B45" s="93">
        <v>131.85011399999999</v>
      </c>
      <c r="C45" s="93">
        <v>131.85011399999999</v>
      </c>
      <c r="D45" s="93">
        <v>120.55692462</v>
      </c>
      <c r="E45" s="93">
        <v>120.5569236</v>
      </c>
      <c r="F45" s="93">
        <v>115.79538529</v>
      </c>
      <c r="G45" s="90">
        <v>0.91434826973300898</v>
      </c>
      <c r="H45" s="114"/>
    </row>
    <row r="46" spans="1:8" ht="22.5" customHeight="1" x14ac:dyDescent="0.25">
      <c r="A46" s="117" t="s">
        <v>60</v>
      </c>
      <c r="B46" s="93">
        <v>740.16137400000002</v>
      </c>
      <c r="C46" s="93">
        <v>892.75823700000001</v>
      </c>
      <c r="D46" s="93">
        <v>884.54811486999995</v>
      </c>
      <c r="E46" s="93">
        <v>884.41675123000005</v>
      </c>
      <c r="F46" s="93">
        <v>839.86966309000002</v>
      </c>
      <c r="G46" s="90">
        <v>0.99065650091559998</v>
      </c>
      <c r="H46" s="114"/>
    </row>
    <row r="47" spans="1:8" ht="22.5" customHeight="1" x14ac:dyDescent="0.25">
      <c r="A47" s="117" t="s">
        <v>54</v>
      </c>
      <c r="B47" s="93">
        <v>2947.6647899999998</v>
      </c>
      <c r="C47" s="93">
        <v>4505.1144999999997</v>
      </c>
      <c r="D47" s="93">
        <v>4046.7219964000001</v>
      </c>
      <c r="E47" s="93">
        <v>4036.1002625299998</v>
      </c>
      <c r="F47" s="93">
        <v>3705.3606047899998</v>
      </c>
      <c r="G47" s="90">
        <v>0.89589293735597597</v>
      </c>
      <c r="H47" s="114"/>
    </row>
    <row r="48" spans="1:8" ht="22.5" customHeight="1" x14ac:dyDescent="0.25">
      <c r="A48" s="117" t="s">
        <v>74</v>
      </c>
      <c r="B48" s="93">
        <v>801.70035700000005</v>
      </c>
      <c r="C48" s="93">
        <v>970.07361500000002</v>
      </c>
      <c r="D48" s="93">
        <v>936.67435089000003</v>
      </c>
      <c r="E48" s="93">
        <v>936.67435089000003</v>
      </c>
      <c r="F48" s="93">
        <v>756.55817617000002</v>
      </c>
      <c r="G48" s="90">
        <v>0.96557038188282196</v>
      </c>
      <c r="H48" s="114"/>
    </row>
    <row r="49" spans="1:8" ht="22.5" customHeight="1" x14ac:dyDescent="0.25">
      <c r="A49" s="117" t="s">
        <v>193</v>
      </c>
      <c r="B49" s="93">
        <v>78.550399999999996</v>
      </c>
      <c r="C49" s="93">
        <v>186.87281200000001</v>
      </c>
      <c r="D49" s="93">
        <v>182.96544932</v>
      </c>
      <c r="E49" s="93">
        <v>182.85914066999999</v>
      </c>
      <c r="F49" s="93">
        <v>4.4568128500000004</v>
      </c>
      <c r="G49" s="90">
        <v>0.97852190863377198</v>
      </c>
      <c r="H49" s="114"/>
    </row>
    <row r="50" spans="1:8" ht="22.5" customHeight="1" x14ac:dyDescent="0.25">
      <c r="A50" s="117" t="s">
        <v>71</v>
      </c>
      <c r="B50" s="93">
        <v>578.02548300000001</v>
      </c>
      <c r="C50" s="93">
        <v>747.55226700000003</v>
      </c>
      <c r="D50" s="93">
        <v>745.05733153000006</v>
      </c>
      <c r="E50" s="93">
        <v>745.04860859999997</v>
      </c>
      <c r="F50" s="93">
        <v>708.54395999999997</v>
      </c>
      <c r="G50" s="90">
        <v>0.99665085839409295</v>
      </c>
      <c r="H50" s="114"/>
    </row>
    <row r="51" spans="1:8" ht="22.5" customHeight="1" x14ac:dyDescent="0.25">
      <c r="A51" s="117" t="s">
        <v>32</v>
      </c>
      <c r="B51" s="93">
        <v>13401.870500000001</v>
      </c>
      <c r="C51" s="93">
        <v>17098.983273000002</v>
      </c>
      <c r="D51" s="93">
        <v>17012.985913060002</v>
      </c>
      <c r="E51" s="93">
        <v>17012.84207277</v>
      </c>
      <c r="F51" s="93">
        <v>15373.976031730001</v>
      </c>
      <c r="G51" s="90">
        <v>0.99496220337462904</v>
      </c>
      <c r="H51" s="114"/>
    </row>
    <row r="52" spans="1:8" ht="22.5" customHeight="1" x14ac:dyDescent="0.25">
      <c r="A52" s="117" t="s">
        <v>100</v>
      </c>
      <c r="B52" s="93">
        <v>304.74</v>
      </c>
      <c r="C52" s="93">
        <v>354.24413299999998</v>
      </c>
      <c r="D52" s="93">
        <v>348.44937657000003</v>
      </c>
      <c r="E52" s="93">
        <v>348.44937657000003</v>
      </c>
      <c r="F52" s="93">
        <v>314.66527966000001</v>
      </c>
      <c r="G52" s="90">
        <v>0.98364191276528401</v>
      </c>
      <c r="H52" s="114"/>
    </row>
    <row r="53" spans="1:8" ht="22.5" customHeight="1" x14ac:dyDescent="0.25">
      <c r="A53" s="117" t="s">
        <v>62</v>
      </c>
      <c r="B53" s="93">
        <v>1795.843901</v>
      </c>
      <c r="C53" s="93">
        <v>2709.4267610000002</v>
      </c>
      <c r="D53" s="93">
        <v>2673.7440877499998</v>
      </c>
      <c r="E53" s="93">
        <v>2669.4921919100002</v>
      </c>
      <c r="F53" s="93">
        <v>1983.97013302</v>
      </c>
      <c r="G53" s="90">
        <v>0.98526087891917702</v>
      </c>
      <c r="H53" s="114"/>
    </row>
    <row r="54" spans="1:8" ht="22.5" customHeight="1" x14ac:dyDescent="0.25">
      <c r="A54" s="117" t="s">
        <v>109</v>
      </c>
      <c r="B54" s="93">
        <v>156.125</v>
      </c>
      <c r="C54" s="93">
        <v>169.58500000000001</v>
      </c>
      <c r="D54" s="93">
        <v>162.86314088</v>
      </c>
      <c r="E54" s="93">
        <v>162.86314088</v>
      </c>
      <c r="F54" s="93">
        <v>151.21379497999999</v>
      </c>
      <c r="G54" s="90">
        <v>0.96036289105758199</v>
      </c>
      <c r="H54" s="114"/>
    </row>
    <row r="55" spans="1:8" ht="22.5" customHeight="1" x14ac:dyDescent="0.25">
      <c r="A55" s="117" t="s">
        <v>94</v>
      </c>
      <c r="B55" s="93">
        <v>225.36883599999999</v>
      </c>
      <c r="C55" s="93">
        <v>249.930903</v>
      </c>
      <c r="D55" s="93">
        <v>241.30893628999999</v>
      </c>
      <c r="E55" s="93">
        <v>240.51162706</v>
      </c>
      <c r="F55" s="93">
        <v>224.66950661999999</v>
      </c>
      <c r="G55" s="90">
        <v>0.962312479861684</v>
      </c>
      <c r="H55" s="114"/>
    </row>
    <row r="56" spans="1:8" ht="22.5" customHeight="1" x14ac:dyDescent="0.25">
      <c r="A56" s="117" t="s">
        <v>87</v>
      </c>
      <c r="B56" s="93">
        <v>510.36811799999998</v>
      </c>
      <c r="C56" s="93">
        <v>693.85869700000001</v>
      </c>
      <c r="D56" s="93">
        <v>630.59785245</v>
      </c>
      <c r="E56" s="93">
        <v>604.98834595000005</v>
      </c>
      <c r="F56" s="93">
        <v>408.00340853</v>
      </c>
      <c r="G56" s="90">
        <v>0.87191866091144499</v>
      </c>
      <c r="H56" s="114"/>
    </row>
    <row r="57" spans="1:8" ht="22.5" customHeight="1" x14ac:dyDescent="0.25">
      <c r="A57" s="117" t="s">
        <v>41</v>
      </c>
      <c r="B57" s="93">
        <v>4750.8377710000004</v>
      </c>
      <c r="C57" s="93">
        <v>5417.8033269999996</v>
      </c>
      <c r="D57" s="93">
        <v>5274.0283614999998</v>
      </c>
      <c r="E57" s="93">
        <v>5274.0060421300004</v>
      </c>
      <c r="F57" s="93">
        <v>4863.3165656299998</v>
      </c>
      <c r="G57" s="90">
        <v>0.97345837857321704</v>
      </c>
      <c r="H57" s="114"/>
    </row>
    <row r="58" spans="1:8" ht="22.5" customHeight="1" x14ac:dyDescent="0.25">
      <c r="A58" s="117" t="s">
        <v>42</v>
      </c>
      <c r="B58" s="93">
        <v>4764.1028809999998</v>
      </c>
      <c r="C58" s="93">
        <v>5270.7170560000004</v>
      </c>
      <c r="D58" s="93">
        <v>5054.3479769899996</v>
      </c>
      <c r="E58" s="93">
        <v>5016.9511546699996</v>
      </c>
      <c r="F58" s="93">
        <v>4460.0823223699999</v>
      </c>
      <c r="G58" s="90">
        <v>0.95185362852268396</v>
      </c>
      <c r="H58" s="114"/>
    </row>
    <row r="59" spans="1:8" ht="22.5" customHeight="1" x14ac:dyDescent="0.25">
      <c r="A59" s="117" t="s">
        <v>33</v>
      </c>
      <c r="B59" s="93">
        <v>8952.8157140000003</v>
      </c>
      <c r="C59" s="93">
        <v>10799.271846</v>
      </c>
      <c r="D59" s="93">
        <v>10555.08984088</v>
      </c>
      <c r="E59" s="93">
        <v>10486.41609164</v>
      </c>
      <c r="F59" s="93">
        <v>8963.1272560100006</v>
      </c>
      <c r="G59" s="90">
        <v>0.97102992138531197</v>
      </c>
      <c r="H59" s="114"/>
    </row>
    <row r="60" spans="1:8" ht="22.5" customHeight="1" x14ac:dyDescent="0.25">
      <c r="A60" s="117" t="s">
        <v>130</v>
      </c>
      <c r="B60" s="93">
        <v>28.061</v>
      </c>
      <c r="C60" s="93">
        <v>31.409479999999999</v>
      </c>
      <c r="D60" s="93">
        <v>27.149950839999999</v>
      </c>
      <c r="E60" s="93">
        <v>26.535227500000001</v>
      </c>
      <c r="F60" s="93">
        <v>21.784474509999999</v>
      </c>
      <c r="G60" s="90">
        <v>0.84481588042845701</v>
      </c>
      <c r="H60" s="114"/>
    </row>
    <row r="61" spans="1:8" ht="22.5" customHeight="1" x14ac:dyDescent="0.25">
      <c r="A61" s="110" t="s">
        <v>194</v>
      </c>
      <c r="B61" s="111">
        <v>69.767914000000005</v>
      </c>
      <c r="C61" s="111">
        <v>74.967913999999993</v>
      </c>
      <c r="D61" s="111">
        <v>69.582861910000005</v>
      </c>
      <c r="E61" s="111">
        <v>69.57113631</v>
      </c>
      <c r="F61" s="111">
        <v>65.662761619999998</v>
      </c>
      <c r="G61" s="112">
        <v>0.928012166778443</v>
      </c>
      <c r="H61" s="114"/>
    </row>
    <row r="62" spans="1:8" ht="22.5" customHeight="1" x14ac:dyDescent="0.25">
      <c r="A62" s="117" t="s">
        <v>34</v>
      </c>
      <c r="B62" s="93">
        <v>6748.4867999999997</v>
      </c>
      <c r="C62" s="93">
        <v>9789.1397429999997</v>
      </c>
      <c r="D62" s="93">
        <v>9367.0200967000001</v>
      </c>
      <c r="E62" s="93">
        <v>9328.7517184600001</v>
      </c>
      <c r="F62" s="93">
        <v>8934.9902076500002</v>
      </c>
      <c r="G62" s="90">
        <v>0.95296951145587505</v>
      </c>
      <c r="H62" s="114"/>
    </row>
    <row r="63" spans="1:8" ht="22.5" customHeight="1" x14ac:dyDescent="0.25">
      <c r="A63" s="117" t="s">
        <v>183</v>
      </c>
      <c r="B63" s="93">
        <v>765.21040000000005</v>
      </c>
      <c r="C63" s="93">
        <v>964.41315399999996</v>
      </c>
      <c r="D63" s="93">
        <v>893.30967563000002</v>
      </c>
      <c r="E63" s="93">
        <v>893.30967545999999</v>
      </c>
      <c r="F63" s="93">
        <v>871.41325185000005</v>
      </c>
      <c r="G63" s="90">
        <v>0.92627280305635495</v>
      </c>
      <c r="H63" s="114"/>
    </row>
    <row r="64" spans="1:8" ht="22.5" customHeight="1" x14ac:dyDescent="0.25">
      <c r="A64" s="117" t="s">
        <v>123</v>
      </c>
      <c r="B64" s="93"/>
      <c r="C64" s="93"/>
      <c r="D64" s="93"/>
      <c r="E64" s="93"/>
      <c r="F64" s="93"/>
      <c r="G64" s="90"/>
      <c r="H64" s="114" t="s">
        <v>242</v>
      </c>
    </row>
    <row r="65" spans="1:8" ht="22.5" customHeight="1" x14ac:dyDescent="0.25">
      <c r="A65" s="117" t="s">
        <v>93</v>
      </c>
      <c r="B65" s="93">
        <v>205.95345399999999</v>
      </c>
      <c r="C65" s="93">
        <v>254.506945</v>
      </c>
      <c r="D65" s="93">
        <v>233.24505489000001</v>
      </c>
      <c r="E65" s="93">
        <v>233.22266757</v>
      </c>
      <c r="F65" s="93">
        <v>218.8767613</v>
      </c>
      <c r="G65" s="90">
        <v>0.91637054371934701</v>
      </c>
      <c r="H65" s="114"/>
    </row>
    <row r="66" spans="1:8" ht="22.5" customHeight="1" x14ac:dyDescent="0.25">
      <c r="A66" s="117" t="s">
        <v>104</v>
      </c>
      <c r="B66" s="93">
        <v>161.74799999999999</v>
      </c>
      <c r="C66" s="93">
        <v>186.91300000000001</v>
      </c>
      <c r="D66" s="93">
        <v>185.47880126999999</v>
      </c>
      <c r="E66" s="93">
        <v>185.46419007</v>
      </c>
      <c r="F66" s="93">
        <v>160.02751710999999</v>
      </c>
      <c r="G66" s="90">
        <v>0.99224874711764199</v>
      </c>
      <c r="H66" s="114"/>
    </row>
    <row r="67" spans="1:8" ht="22.5" customHeight="1" x14ac:dyDescent="0.25">
      <c r="A67" s="117" t="s">
        <v>35</v>
      </c>
      <c r="B67" s="93">
        <v>5801.5731500000002</v>
      </c>
      <c r="C67" s="93">
        <v>7097.257321</v>
      </c>
      <c r="D67" s="93">
        <v>7046.4767808799998</v>
      </c>
      <c r="E67" s="93">
        <v>7046.1345247099998</v>
      </c>
      <c r="F67" s="93">
        <v>7042.1447036700001</v>
      </c>
      <c r="G67" s="90">
        <v>0.99279682362104404</v>
      </c>
      <c r="H67" s="114"/>
    </row>
    <row r="68" spans="1:8" ht="22.5" customHeight="1" x14ac:dyDescent="0.25">
      <c r="A68" s="110" t="s">
        <v>105</v>
      </c>
      <c r="B68" s="111">
        <v>133.256868</v>
      </c>
      <c r="C68" s="111">
        <v>140.432537</v>
      </c>
      <c r="D68" s="111">
        <v>119.15010587</v>
      </c>
      <c r="E68" s="111">
        <v>111.87779272</v>
      </c>
      <c r="F68" s="111">
        <v>106.07955577</v>
      </c>
      <c r="G68" s="112">
        <v>0.79666575218248803</v>
      </c>
      <c r="H68" s="114"/>
    </row>
    <row r="69" spans="1:8" ht="22.5" customHeight="1" x14ac:dyDescent="0.25">
      <c r="A69" s="110" t="s">
        <v>133</v>
      </c>
      <c r="B69" s="111">
        <v>64.151477</v>
      </c>
      <c r="C69" s="111">
        <v>75.515168000000003</v>
      </c>
      <c r="D69" s="111">
        <v>62.043516510000003</v>
      </c>
      <c r="E69" s="111">
        <v>62.043516510000003</v>
      </c>
      <c r="F69" s="111">
        <v>47.57523604</v>
      </c>
      <c r="G69" s="112">
        <v>0.82160336993489802</v>
      </c>
      <c r="H69" s="114"/>
    </row>
    <row r="70" spans="1:8" ht="22.5" customHeight="1" x14ac:dyDescent="0.25">
      <c r="A70" s="117" t="s">
        <v>129</v>
      </c>
      <c r="B70" s="93">
        <v>72.207999999999998</v>
      </c>
      <c r="C70" s="93">
        <v>88.826412000000005</v>
      </c>
      <c r="D70" s="93">
        <v>87.207012789999993</v>
      </c>
      <c r="E70" s="93">
        <v>87.207012790000107</v>
      </c>
      <c r="F70" s="93">
        <v>62.305287569999997</v>
      </c>
      <c r="G70" s="90">
        <v>0.98176894491696998</v>
      </c>
      <c r="H70" s="114"/>
    </row>
    <row r="71" spans="1:8" ht="22.5" customHeight="1" x14ac:dyDescent="0.25">
      <c r="A71" s="117" t="s">
        <v>127</v>
      </c>
      <c r="B71" s="93">
        <v>79.186000000000007</v>
      </c>
      <c r="C71" s="93">
        <v>79.186000000000007</v>
      </c>
      <c r="D71" s="93">
        <v>67.855420800000005</v>
      </c>
      <c r="E71" s="93">
        <v>67.822140759999996</v>
      </c>
      <c r="F71" s="93">
        <v>63.086609019999997</v>
      </c>
      <c r="G71" s="90">
        <v>0.85649156113454405</v>
      </c>
      <c r="H71" s="114"/>
    </row>
    <row r="72" spans="1:8" ht="22.5" customHeight="1" x14ac:dyDescent="0.25">
      <c r="A72" s="117" t="s">
        <v>89</v>
      </c>
      <c r="B72" s="93">
        <v>604.33452199999999</v>
      </c>
      <c r="C72" s="93">
        <v>813.89569700000004</v>
      </c>
      <c r="D72" s="93">
        <v>786.34653885</v>
      </c>
      <c r="E72" s="93">
        <v>786.31613486000003</v>
      </c>
      <c r="F72" s="93">
        <v>621.74878527999999</v>
      </c>
      <c r="G72" s="90">
        <v>0.96611413201758201</v>
      </c>
      <c r="H72" s="114"/>
    </row>
    <row r="73" spans="1:8" ht="22.5" customHeight="1" x14ac:dyDescent="0.25">
      <c r="A73" s="117" t="s">
        <v>135</v>
      </c>
      <c r="B73" s="93">
        <v>54.332042999999999</v>
      </c>
      <c r="C73" s="93">
        <v>68.706676000000002</v>
      </c>
      <c r="D73" s="93">
        <v>67.692525619999998</v>
      </c>
      <c r="E73" s="93">
        <v>67.692525619999998</v>
      </c>
      <c r="F73" s="93">
        <v>62.412302310000001</v>
      </c>
      <c r="G73" s="90">
        <v>0.98523942011108201</v>
      </c>
      <c r="H73" s="114"/>
    </row>
    <row r="74" spans="1:8" ht="22.5" customHeight="1" x14ac:dyDescent="0.25">
      <c r="A74" s="117" t="s">
        <v>84</v>
      </c>
      <c r="B74" s="93">
        <v>453.94589999999999</v>
      </c>
      <c r="C74" s="93">
        <v>459.14589999999998</v>
      </c>
      <c r="D74" s="93">
        <v>411.57822406000003</v>
      </c>
      <c r="E74" s="93">
        <v>401.35519789</v>
      </c>
      <c r="F74" s="93">
        <v>360.79117891999999</v>
      </c>
      <c r="G74" s="90">
        <v>0.87413433919370698</v>
      </c>
      <c r="H74" s="114"/>
    </row>
    <row r="75" spans="1:8" ht="22.5" customHeight="1" x14ac:dyDescent="0.25">
      <c r="A75" s="110" t="s">
        <v>112</v>
      </c>
      <c r="B75" s="111">
        <v>100.355</v>
      </c>
      <c r="C75" s="111">
        <v>115.638671</v>
      </c>
      <c r="D75" s="111">
        <v>113.38584427000001</v>
      </c>
      <c r="E75" s="111">
        <v>108.78769698000001</v>
      </c>
      <c r="F75" s="111">
        <v>95.224724030000004</v>
      </c>
      <c r="G75" s="112">
        <v>0.94075533763268504</v>
      </c>
      <c r="H75" s="114"/>
    </row>
    <row r="76" spans="1:8" ht="22.5" customHeight="1" x14ac:dyDescent="0.25">
      <c r="A76" s="110" t="s">
        <v>111</v>
      </c>
      <c r="B76" s="111">
        <v>90.474823000000001</v>
      </c>
      <c r="C76" s="111">
        <v>112.974823</v>
      </c>
      <c r="D76" s="111">
        <v>99.509367400000002</v>
      </c>
      <c r="E76" s="111">
        <v>99.147875619999994</v>
      </c>
      <c r="F76" s="111">
        <v>89.731783660000005</v>
      </c>
      <c r="G76" s="112">
        <v>0.87761036474471799</v>
      </c>
      <c r="H76" s="114"/>
    </row>
    <row r="77" spans="1:8" s="92" customFormat="1" ht="22.5" customHeight="1" x14ac:dyDescent="0.25">
      <c r="A77" s="117" t="s">
        <v>134</v>
      </c>
      <c r="B77" s="120"/>
      <c r="C77" s="120"/>
      <c r="D77" s="120"/>
      <c r="E77" s="120"/>
      <c r="F77" s="120"/>
      <c r="G77" s="121"/>
      <c r="H77" s="92" t="s">
        <v>243</v>
      </c>
    </row>
    <row r="78" spans="1:8" ht="22.5" customHeight="1" x14ac:dyDescent="0.25">
      <c r="A78" s="117" t="s">
        <v>97</v>
      </c>
      <c r="B78" s="93">
        <v>290.08600000000001</v>
      </c>
      <c r="C78" s="93">
        <v>464.95639999999997</v>
      </c>
      <c r="D78" s="93">
        <v>445.33661221</v>
      </c>
      <c r="E78" s="93">
        <v>445.31022207000001</v>
      </c>
      <c r="F78" s="93">
        <v>299.66439948999999</v>
      </c>
      <c r="G78" s="90">
        <v>0.95774619312692499</v>
      </c>
      <c r="H78" s="114"/>
    </row>
    <row r="79" spans="1:8" ht="22.5" customHeight="1" x14ac:dyDescent="0.25">
      <c r="A79" s="117" t="s">
        <v>125</v>
      </c>
      <c r="B79" s="93">
        <v>70.335661000000002</v>
      </c>
      <c r="C79" s="93">
        <v>78.129060999999993</v>
      </c>
      <c r="D79" s="93">
        <v>72.468349750000002</v>
      </c>
      <c r="E79" s="93">
        <v>72.468349750000002</v>
      </c>
      <c r="F79" s="93">
        <v>64.48607106</v>
      </c>
      <c r="G79" s="90">
        <v>0.92754666218246296</v>
      </c>
      <c r="H79" s="114"/>
    </row>
    <row r="80" spans="1:8" s="238" customFormat="1" ht="22.5" customHeight="1" x14ac:dyDescent="0.25">
      <c r="A80" s="191" t="s">
        <v>132</v>
      </c>
      <c r="B80" s="197">
        <v>49.021000000000001</v>
      </c>
      <c r="C80" s="197">
        <v>69.030879999999996</v>
      </c>
      <c r="D80" s="197">
        <v>62.205969289999999</v>
      </c>
      <c r="E80" s="197">
        <v>62.18197018</v>
      </c>
      <c r="F80" s="197">
        <v>59.224636629999999</v>
      </c>
      <c r="G80" s="198">
        <v>0.90078483977025903</v>
      </c>
      <c r="H80" s="199"/>
    </row>
    <row r="81" spans="1:8" ht="22.5" customHeight="1" x14ac:dyDescent="0.25">
      <c r="A81" s="110" t="s">
        <v>51</v>
      </c>
      <c r="B81" s="111">
        <v>2038.437833</v>
      </c>
      <c r="C81" s="111">
        <v>2305.3843000000002</v>
      </c>
      <c r="D81" s="111">
        <v>2251.1281020699998</v>
      </c>
      <c r="E81" s="111">
        <v>2242.8213599000001</v>
      </c>
      <c r="F81" s="111">
        <v>2207.4779228699999</v>
      </c>
      <c r="G81" s="112">
        <v>0.97286225116567304</v>
      </c>
      <c r="H81" s="114"/>
    </row>
    <row r="82" spans="1:8" ht="22.5" customHeight="1" x14ac:dyDescent="0.25">
      <c r="A82" s="110" t="s">
        <v>76</v>
      </c>
      <c r="B82" s="111">
        <v>448.15800000000002</v>
      </c>
      <c r="C82" s="111">
        <v>659.75800000000004</v>
      </c>
      <c r="D82" s="111">
        <v>627.19729517999997</v>
      </c>
      <c r="E82" s="111">
        <v>623.84724992999998</v>
      </c>
      <c r="F82" s="111">
        <v>495.73222885000001</v>
      </c>
      <c r="G82" s="112">
        <v>0.94556981488667102</v>
      </c>
      <c r="H82" s="114"/>
    </row>
    <row r="83" spans="1:8" ht="22.5" customHeight="1" x14ac:dyDescent="0.25">
      <c r="A83" s="110" t="s">
        <v>113</v>
      </c>
      <c r="B83" s="111">
        <v>164.42599999999999</v>
      </c>
      <c r="C83" s="111">
        <v>200.219617</v>
      </c>
      <c r="D83" s="111">
        <v>184.95953116999999</v>
      </c>
      <c r="E83" s="111">
        <v>184.95953115</v>
      </c>
      <c r="F83" s="111">
        <v>160.87891139000001</v>
      </c>
      <c r="G83" s="112">
        <v>0.92378326320542403</v>
      </c>
      <c r="H83" s="114"/>
    </row>
    <row r="84" spans="1:8" ht="22.5" customHeight="1" x14ac:dyDescent="0.25">
      <c r="A84" s="110" t="s">
        <v>122</v>
      </c>
      <c r="B84" s="111">
        <v>96.363713000000004</v>
      </c>
      <c r="C84" s="111">
        <v>103.960095</v>
      </c>
      <c r="D84" s="111">
        <v>102.75451520999999</v>
      </c>
      <c r="E84" s="111">
        <v>102.75451514</v>
      </c>
      <c r="F84" s="111">
        <v>89.238398160000003</v>
      </c>
      <c r="G84" s="112">
        <v>0.98840343633776095</v>
      </c>
      <c r="H84" s="114"/>
    </row>
    <row r="85" spans="1:8" s="92" customFormat="1" ht="22.5" customHeight="1" x14ac:dyDescent="0.25">
      <c r="A85" s="110" t="s">
        <v>139</v>
      </c>
      <c r="B85" s="111"/>
      <c r="C85" s="111"/>
      <c r="D85" s="111"/>
      <c r="E85" s="111"/>
      <c r="F85" s="111"/>
      <c r="G85" s="112"/>
      <c r="H85" s="92" t="s">
        <v>243</v>
      </c>
    </row>
    <row r="86" spans="1:8" ht="22.5" customHeight="1" x14ac:dyDescent="0.25">
      <c r="A86" s="117" t="s">
        <v>120</v>
      </c>
      <c r="B86" s="93">
        <v>70.982485999999994</v>
      </c>
      <c r="C86" s="93">
        <v>84.092485999999994</v>
      </c>
      <c r="D86" s="93">
        <v>83.28421376</v>
      </c>
      <c r="E86" s="93">
        <v>83.137919760000003</v>
      </c>
      <c r="F86" s="93">
        <v>65.426442499999993</v>
      </c>
      <c r="G86" s="90">
        <v>0.98864861433636397</v>
      </c>
      <c r="H86" s="114"/>
    </row>
    <row r="87" spans="1:8" ht="22.5" customHeight="1" x14ac:dyDescent="0.25">
      <c r="A87" s="117" t="s">
        <v>141</v>
      </c>
      <c r="B87" s="93"/>
      <c r="C87" s="93"/>
      <c r="D87" s="93"/>
      <c r="E87" s="93"/>
      <c r="F87" s="93"/>
      <c r="G87" s="90"/>
      <c r="H87" s="114" t="s">
        <v>247</v>
      </c>
    </row>
    <row r="88" spans="1:8" ht="22.5" customHeight="1" x14ac:dyDescent="0.25">
      <c r="A88" s="117" t="s">
        <v>181</v>
      </c>
      <c r="B88" s="93">
        <v>3189.140922</v>
      </c>
      <c r="C88" s="93">
        <v>3588.3971900000001</v>
      </c>
      <c r="D88" s="93">
        <v>3164.67484122</v>
      </c>
      <c r="E88" s="93">
        <v>3148.0442431800002</v>
      </c>
      <c r="F88" s="93">
        <v>2714.79745529</v>
      </c>
      <c r="G88" s="90">
        <v>0.877284223706574</v>
      </c>
      <c r="H88" s="114"/>
    </row>
    <row r="89" spans="1:8" ht="22.5" customHeight="1" x14ac:dyDescent="0.25">
      <c r="A89" s="117" t="s">
        <v>57</v>
      </c>
      <c r="B89" s="93"/>
      <c r="C89" s="93"/>
      <c r="D89" s="93"/>
      <c r="E89" s="93"/>
      <c r="F89" s="93"/>
      <c r="G89" s="90"/>
      <c r="H89" s="114" t="s">
        <v>242</v>
      </c>
    </row>
    <row r="90" spans="1:8" ht="22.5" customHeight="1" x14ac:dyDescent="0.25">
      <c r="A90" s="110" t="s">
        <v>63</v>
      </c>
      <c r="B90" s="111">
        <v>1237.4237539999999</v>
      </c>
      <c r="C90" s="111">
        <v>1584.014332</v>
      </c>
      <c r="D90" s="111">
        <v>1539.7581435500001</v>
      </c>
      <c r="E90" s="111">
        <v>1538.17655302</v>
      </c>
      <c r="F90" s="111">
        <v>1278.2470992900001</v>
      </c>
      <c r="G90" s="112">
        <v>0.97106227004769297</v>
      </c>
      <c r="H90" s="114"/>
    </row>
    <row r="91" spans="1:8" ht="22.5" customHeight="1" x14ac:dyDescent="0.25">
      <c r="A91" s="117" t="s">
        <v>151</v>
      </c>
      <c r="B91" s="93"/>
      <c r="C91" s="93"/>
      <c r="D91" s="93"/>
      <c r="E91" s="93"/>
      <c r="F91" s="93"/>
      <c r="G91" s="90"/>
      <c r="H91" s="114" t="s">
        <v>242</v>
      </c>
    </row>
    <row r="92" spans="1:8" ht="22.5" customHeight="1" x14ac:dyDescent="0.25">
      <c r="A92" s="117" t="s">
        <v>73</v>
      </c>
      <c r="B92" s="93"/>
      <c r="C92" s="93"/>
      <c r="D92" s="93"/>
      <c r="E92" s="93"/>
      <c r="F92" s="93"/>
      <c r="G92" s="90"/>
      <c r="H92" s="114" t="s">
        <v>247</v>
      </c>
    </row>
    <row r="93" spans="1:8" ht="22.5" customHeight="1" x14ac:dyDescent="0.25">
      <c r="A93" s="117" t="s">
        <v>85</v>
      </c>
      <c r="B93" s="93">
        <v>1133.394045</v>
      </c>
      <c r="C93" s="93">
        <v>999.39408000000003</v>
      </c>
      <c r="D93" s="93">
        <v>953.18569278999996</v>
      </c>
      <c r="E93" s="93">
        <v>937.56652775999999</v>
      </c>
      <c r="F93" s="93">
        <v>784.63512789000004</v>
      </c>
      <c r="G93" s="90">
        <v>0.93813496249647599</v>
      </c>
      <c r="H93" s="114"/>
    </row>
    <row r="94" spans="1:8" ht="22.5" customHeight="1" x14ac:dyDescent="0.25">
      <c r="A94" s="117" t="s">
        <v>31</v>
      </c>
      <c r="B94" s="93">
        <v>34597.351979999999</v>
      </c>
      <c r="C94" s="93">
        <v>41779.932303000001</v>
      </c>
      <c r="D94" s="93">
        <v>41427.8450859</v>
      </c>
      <c r="E94" s="93">
        <v>41427.250364899999</v>
      </c>
      <c r="F94" s="93">
        <v>40577.530175469998</v>
      </c>
      <c r="G94" s="90">
        <v>0.991558580431814</v>
      </c>
      <c r="H94" s="114"/>
    </row>
    <row r="95" spans="1:8" ht="22.5" customHeight="1" x14ac:dyDescent="0.25">
      <c r="A95" s="117" t="s">
        <v>180</v>
      </c>
      <c r="B95" s="93">
        <v>3205.262792</v>
      </c>
      <c r="C95" s="93">
        <v>10454.967877999999</v>
      </c>
      <c r="D95" s="93">
        <v>8710.9553677099993</v>
      </c>
      <c r="E95" s="93">
        <v>8649.8836968199994</v>
      </c>
      <c r="F95" s="93">
        <v>6637.0207748900002</v>
      </c>
      <c r="G95" s="90">
        <v>0.82734675015325798</v>
      </c>
      <c r="H95" s="114"/>
    </row>
    <row r="96" spans="1:8" ht="22.5" customHeight="1" x14ac:dyDescent="0.25">
      <c r="A96" s="117" t="s">
        <v>25</v>
      </c>
      <c r="B96" s="93">
        <v>34348.177726000002</v>
      </c>
      <c r="C96" s="93">
        <v>38843.783057000001</v>
      </c>
      <c r="D96" s="93">
        <v>38775.980555549999</v>
      </c>
      <c r="E96" s="93">
        <v>38712.057537699999</v>
      </c>
      <c r="F96" s="93">
        <v>32741.87008217</v>
      </c>
      <c r="G96" s="90">
        <v>0.99660883907453701</v>
      </c>
      <c r="H96" s="114"/>
    </row>
    <row r="97" spans="1:8" ht="22.5" customHeight="1" x14ac:dyDescent="0.25">
      <c r="A97" s="117" t="s">
        <v>185</v>
      </c>
      <c r="B97" s="93">
        <v>1005.665499</v>
      </c>
      <c r="C97" s="93">
        <v>991.66549899999995</v>
      </c>
      <c r="D97" s="93">
        <v>848.92628192999996</v>
      </c>
      <c r="E97" s="93">
        <v>826.57218396999997</v>
      </c>
      <c r="F97" s="93">
        <v>641.38008190999994</v>
      </c>
      <c r="G97" s="90">
        <v>0.83351915016053202</v>
      </c>
      <c r="H97" s="114"/>
    </row>
    <row r="98" spans="1:8" ht="22.5" customHeight="1" x14ac:dyDescent="0.25">
      <c r="A98" s="117" t="s">
        <v>27</v>
      </c>
      <c r="B98" s="93"/>
      <c r="C98" s="93"/>
      <c r="D98" s="93"/>
      <c r="E98" s="93"/>
      <c r="F98" s="93"/>
      <c r="G98" s="90"/>
      <c r="H98" s="114" t="s">
        <v>245</v>
      </c>
    </row>
    <row r="99" spans="1:8" s="92" customFormat="1" ht="22.5" customHeight="1" x14ac:dyDescent="0.25">
      <c r="A99" s="117" t="s">
        <v>92</v>
      </c>
      <c r="B99" s="120"/>
      <c r="C99" s="120"/>
      <c r="D99" s="120"/>
      <c r="E99" s="120"/>
      <c r="F99" s="120"/>
      <c r="G99" s="121"/>
      <c r="H99" s="92" t="s">
        <v>243</v>
      </c>
    </row>
    <row r="100" spans="1:8" ht="22.5" customHeight="1" x14ac:dyDescent="0.25">
      <c r="A100" s="117" t="s">
        <v>149</v>
      </c>
      <c r="B100" s="93"/>
      <c r="C100" s="93"/>
      <c r="D100" s="93"/>
      <c r="E100" s="93"/>
      <c r="F100" s="93"/>
      <c r="G100" s="90"/>
      <c r="H100" s="114" t="s">
        <v>245</v>
      </c>
    </row>
    <row r="101" spans="1:8" ht="22.5" customHeight="1" x14ac:dyDescent="0.25">
      <c r="A101" s="117" t="s">
        <v>182</v>
      </c>
      <c r="B101" s="93">
        <v>1155.4620170000001</v>
      </c>
      <c r="C101" s="93">
        <v>1456.9780000000001</v>
      </c>
      <c r="D101" s="93">
        <v>1106.2660577199999</v>
      </c>
      <c r="E101" s="93">
        <v>1106.2660577199999</v>
      </c>
      <c r="F101" s="93">
        <v>934.69074481999996</v>
      </c>
      <c r="G101" s="90">
        <v>0.75928810024585103</v>
      </c>
      <c r="H101" s="114"/>
    </row>
    <row r="102" spans="1:8" ht="22.5" customHeight="1" x14ac:dyDescent="0.25">
      <c r="A102" s="117" t="s">
        <v>70</v>
      </c>
      <c r="B102" s="93"/>
      <c r="C102" s="93"/>
      <c r="D102" s="93"/>
      <c r="E102" s="93"/>
      <c r="F102" s="93"/>
      <c r="G102" s="90"/>
      <c r="H102" s="114" t="s">
        <v>242</v>
      </c>
    </row>
    <row r="103" spans="1:8" ht="22.5" customHeight="1" x14ac:dyDescent="0.25">
      <c r="A103" s="117" t="s">
        <v>55</v>
      </c>
      <c r="B103" s="93"/>
      <c r="C103" s="93"/>
      <c r="D103" s="93"/>
      <c r="E103" s="93"/>
      <c r="F103" s="93"/>
      <c r="G103" s="90"/>
      <c r="H103" s="114" t="s">
        <v>242</v>
      </c>
    </row>
    <row r="104" spans="1:8" ht="22.5" customHeight="1" x14ac:dyDescent="0.25">
      <c r="A104" s="117" t="s">
        <v>178</v>
      </c>
      <c r="B104" s="93">
        <v>38500.665063</v>
      </c>
      <c r="C104" s="93">
        <v>65686.612034000005</v>
      </c>
      <c r="D104" s="93">
        <v>62893.233922250001</v>
      </c>
      <c r="E104" s="93">
        <v>62855.929901709998</v>
      </c>
      <c r="F104" s="93">
        <v>55206.146174480004</v>
      </c>
      <c r="G104" s="90">
        <v>0.95690625464402401</v>
      </c>
      <c r="H104" s="114"/>
    </row>
    <row r="105" spans="1:8" ht="22.5" customHeight="1" x14ac:dyDescent="0.25">
      <c r="A105" s="117" t="s">
        <v>47</v>
      </c>
      <c r="B105" s="93">
        <v>2879.4198270000002</v>
      </c>
      <c r="C105" s="93">
        <v>3017.1219590000001</v>
      </c>
      <c r="D105" s="93">
        <v>2857.7739758600001</v>
      </c>
      <c r="E105" s="93">
        <v>2841.71665347</v>
      </c>
      <c r="F105" s="93">
        <v>2534.5794410200001</v>
      </c>
      <c r="G105" s="90">
        <v>0.941863369159881</v>
      </c>
      <c r="H105" s="114"/>
    </row>
    <row r="106" spans="1:8" ht="22.5" customHeight="1" x14ac:dyDescent="0.25">
      <c r="A106" s="117" t="s">
        <v>36</v>
      </c>
      <c r="B106" s="93">
        <v>9445.8288300000004</v>
      </c>
      <c r="C106" s="93">
        <v>12075.596100000001</v>
      </c>
      <c r="D106" s="93">
        <v>11740.088475459999</v>
      </c>
      <c r="E106" s="93">
        <v>11685.63220185</v>
      </c>
      <c r="F106" s="93">
        <v>10147.796147319999</v>
      </c>
      <c r="G106" s="90">
        <v>0.96770644737364198</v>
      </c>
      <c r="H106" s="114"/>
    </row>
    <row r="107" spans="1:8" ht="22.5" customHeight="1" x14ac:dyDescent="0.25">
      <c r="A107" s="117" t="s">
        <v>53</v>
      </c>
      <c r="B107" s="93">
        <v>957.85420899999997</v>
      </c>
      <c r="C107" s="93">
        <v>836.81572900000003</v>
      </c>
      <c r="D107" s="93">
        <v>581.75634156000001</v>
      </c>
      <c r="E107" s="93">
        <v>580.92844305000006</v>
      </c>
      <c r="F107" s="93">
        <v>539.69414638000001</v>
      </c>
      <c r="G107" s="90">
        <v>0.69421310202213005</v>
      </c>
      <c r="H107" s="114"/>
    </row>
    <row r="108" spans="1:8" ht="22.5" customHeight="1" x14ac:dyDescent="0.25">
      <c r="A108" s="117" t="s">
        <v>45</v>
      </c>
      <c r="B108" s="93">
        <v>3849.2312459999998</v>
      </c>
      <c r="C108" s="93">
        <v>3894.0236089999999</v>
      </c>
      <c r="D108" s="93">
        <v>3644.21702585</v>
      </c>
      <c r="E108" s="93">
        <v>3636.1171832700002</v>
      </c>
      <c r="F108" s="93">
        <v>3407.54636742</v>
      </c>
      <c r="G108" s="90">
        <v>0.93376865380735796</v>
      </c>
      <c r="H108" s="114"/>
    </row>
    <row r="109" spans="1:8" ht="22.5" customHeight="1" x14ac:dyDescent="0.25">
      <c r="A109" s="117" t="s">
        <v>30</v>
      </c>
      <c r="B109" s="93"/>
      <c r="C109" s="93"/>
      <c r="D109" s="93"/>
      <c r="E109" s="93"/>
      <c r="F109" s="93"/>
      <c r="G109" s="90"/>
      <c r="H109" s="114" t="s">
        <v>242</v>
      </c>
    </row>
    <row r="110" spans="1:8" ht="22.5" customHeight="1" x14ac:dyDescent="0.25">
      <c r="A110" s="117" t="s">
        <v>81</v>
      </c>
      <c r="B110" s="93">
        <v>510.03</v>
      </c>
      <c r="C110" s="93">
        <v>652.40787999999998</v>
      </c>
      <c r="D110" s="93">
        <v>526.10858555000004</v>
      </c>
      <c r="E110" s="93">
        <v>522.45042418000003</v>
      </c>
      <c r="F110" s="93">
        <v>437.69518565999999</v>
      </c>
      <c r="G110" s="90">
        <v>0.80080336273681996</v>
      </c>
      <c r="H110" s="114"/>
    </row>
    <row r="111" spans="1:8" ht="22.5" customHeight="1" x14ac:dyDescent="0.25">
      <c r="A111" s="117" t="s">
        <v>179</v>
      </c>
      <c r="B111" s="93">
        <v>22147.554764</v>
      </c>
      <c r="C111" s="93">
        <v>30128.376816</v>
      </c>
      <c r="D111" s="93">
        <v>28492.756892369998</v>
      </c>
      <c r="E111" s="93">
        <v>28446.60330309</v>
      </c>
      <c r="F111" s="93">
        <v>26715.539014559999</v>
      </c>
      <c r="G111" s="90">
        <v>0.94417975043325697</v>
      </c>
      <c r="H111" s="114"/>
    </row>
    <row r="112" spans="1:8" ht="22.5" customHeight="1" x14ac:dyDescent="0.25">
      <c r="A112" s="117" t="s">
        <v>26</v>
      </c>
      <c r="B112" s="93">
        <v>52866.241999999998</v>
      </c>
      <c r="C112" s="93">
        <v>93410.977490999998</v>
      </c>
      <c r="D112" s="93">
        <v>88193.166020079996</v>
      </c>
      <c r="E112" s="93">
        <v>88193.166020079996</v>
      </c>
      <c r="F112" s="93">
        <v>74987.939322699996</v>
      </c>
      <c r="G112" s="90">
        <v>0.94414134600590505</v>
      </c>
      <c r="H112" s="114"/>
    </row>
    <row r="113" spans="1:8" ht="22.5" customHeight="1" x14ac:dyDescent="0.25">
      <c r="A113" s="117" t="s">
        <v>201</v>
      </c>
      <c r="B113" s="93"/>
      <c r="C113" s="93"/>
      <c r="D113" s="93"/>
      <c r="E113" s="93"/>
      <c r="F113" s="93"/>
      <c r="G113" s="90"/>
      <c r="H113" s="114" t="s">
        <v>260</v>
      </c>
    </row>
    <row r="114" spans="1:8" ht="22.5" customHeight="1" x14ac:dyDescent="0.25">
      <c r="A114" s="117" t="s">
        <v>197</v>
      </c>
      <c r="B114" s="93"/>
      <c r="C114" s="93"/>
      <c r="D114" s="93"/>
      <c r="E114" s="93"/>
      <c r="F114" s="93"/>
      <c r="G114" s="90"/>
      <c r="H114" s="114" t="s">
        <v>251</v>
      </c>
    </row>
    <row r="115" spans="1:8" ht="22.5" customHeight="1" x14ac:dyDescent="0.25">
      <c r="A115" s="117" t="s">
        <v>138</v>
      </c>
      <c r="B115" s="93">
        <v>33.189</v>
      </c>
      <c r="C115" s="93">
        <v>43.869751000000001</v>
      </c>
      <c r="D115" s="93">
        <v>35.836965800000002</v>
      </c>
      <c r="E115" s="93">
        <v>35.836965800000002</v>
      </c>
      <c r="F115" s="93">
        <v>29.776793909999999</v>
      </c>
      <c r="G115" s="90">
        <v>0.81689467077212297</v>
      </c>
      <c r="H115" s="114"/>
    </row>
    <row r="116" spans="1:8" ht="22.5" customHeight="1" x14ac:dyDescent="0.25">
      <c r="A116" s="117" t="s">
        <v>118</v>
      </c>
      <c r="B116" s="93">
        <v>616.80136800000002</v>
      </c>
      <c r="C116" s="93">
        <v>629.02636800000005</v>
      </c>
      <c r="D116" s="93">
        <v>193.38619919000001</v>
      </c>
      <c r="E116" s="93">
        <v>193.38619919000001</v>
      </c>
      <c r="F116" s="93">
        <v>186.16360838</v>
      </c>
      <c r="G116" s="90">
        <v>0.30743734925592198</v>
      </c>
      <c r="H116" s="114"/>
    </row>
    <row r="117" spans="1:8" ht="22.5" customHeight="1" x14ac:dyDescent="0.25">
      <c r="A117" s="117" t="s">
        <v>208</v>
      </c>
      <c r="B117" s="93"/>
      <c r="C117" s="93"/>
      <c r="D117" s="93"/>
      <c r="E117" s="93"/>
      <c r="F117" s="93"/>
      <c r="G117" s="90"/>
      <c r="H117" s="122" t="s">
        <v>262</v>
      </c>
    </row>
    <row r="118" spans="1:8" ht="22.5" customHeight="1" x14ac:dyDescent="0.25">
      <c r="A118" s="117" t="s">
        <v>66</v>
      </c>
      <c r="B118" s="93">
        <v>687.52393800000004</v>
      </c>
      <c r="C118" s="93">
        <v>821.19236799999999</v>
      </c>
      <c r="D118" s="93">
        <v>805.42308973000002</v>
      </c>
      <c r="E118" s="93">
        <v>801.75662382999997</v>
      </c>
      <c r="F118" s="93">
        <v>710.70094162999999</v>
      </c>
      <c r="G118" s="90">
        <v>0.97633228835609498</v>
      </c>
      <c r="H118" s="114"/>
    </row>
    <row r="119" spans="1:8" ht="22.5" customHeight="1" x14ac:dyDescent="0.25">
      <c r="A119" s="117" t="s">
        <v>38</v>
      </c>
      <c r="B119" s="93">
        <v>7413.773373</v>
      </c>
      <c r="C119" s="93">
        <v>8978.9441420000003</v>
      </c>
      <c r="D119" s="93">
        <v>8861.49807143</v>
      </c>
      <c r="E119" s="93">
        <v>8818.3378206800007</v>
      </c>
      <c r="F119" s="93">
        <v>8460.75576396</v>
      </c>
      <c r="G119" s="90">
        <v>0.98211300585235295</v>
      </c>
      <c r="H119" s="114"/>
    </row>
    <row r="120" spans="1:8" ht="22.5" customHeight="1" x14ac:dyDescent="0.25">
      <c r="A120" s="117" t="s">
        <v>40</v>
      </c>
      <c r="B120" s="93">
        <v>4042.9639980000002</v>
      </c>
      <c r="C120" s="93">
        <v>5389.1604109999998</v>
      </c>
      <c r="D120" s="93">
        <v>5286.2100615999998</v>
      </c>
      <c r="E120" s="93">
        <v>5229.6139125199998</v>
      </c>
      <c r="F120" s="93">
        <v>4935.5550526400002</v>
      </c>
      <c r="G120" s="90">
        <v>0.97039492493963497</v>
      </c>
      <c r="H120" s="114"/>
    </row>
    <row r="121" spans="1:8" ht="22.5" customHeight="1" x14ac:dyDescent="0.25">
      <c r="A121" s="117" t="s">
        <v>48</v>
      </c>
      <c r="B121" s="93">
        <v>1341.4094640000001</v>
      </c>
      <c r="C121" s="93">
        <v>1658.1484640000001</v>
      </c>
      <c r="D121" s="93">
        <v>1651.6014078600001</v>
      </c>
      <c r="E121" s="93">
        <v>1649.23933683</v>
      </c>
      <c r="F121" s="93">
        <v>1562.08862985</v>
      </c>
      <c r="G121" s="90">
        <v>0.99462706303842796</v>
      </c>
      <c r="H121" s="114"/>
    </row>
    <row r="122" spans="1:8" ht="22.5" customHeight="1" x14ac:dyDescent="0.25">
      <c r="A122" s="117" t="s">
        <v>119</v>
      </c>
      <c r="B122" s="93">
        <v>68.119820000000004</v>
      </c>
      <c r="C122" s="93">
        <v>78.451487999999998</v>
      </c>
      <c r="D122" s="93">
        <v>78.275876710000006</v>
      </c>
      <c r="E122" s="93">
        <v>78.249567470000002</v>
      </c>
      <c r="F122" s="93">
        <v>73.692241060000001</v>
      </c>
      <c r="G122" s="90">
        <v>0.99742617335696704</v>
      </c>
      <c r="H122" s="114"/>
    </row>
    <row r="123" spans="1:8" ht="22.5" customHeight="1" x14ac:dyDescent="0.25">
      <c r="A123" s="117" t="s">
        <v>61</v>
      </c>
      <c r="B123" s="93">
        <v>1298.110007</v>
      </c>
      <c r="C123" s="93">
        <v>1424.400007</v>
      </c>
      <c r="D123" s="93">
        <v>1208.084701</v>
      </c>
      <c r="E123" s="93">
        <v>1207.44348939</v>
      </c>
      <c r="F123" s="93">
        <v>931.58769978999999</v>
      </c>
      <c r="G123" s="90">
        <v>0.84768568060671201</v>
      </c>
      <c r="H123" s="114"/>
    </row>
    <row r="124" spans="1:8" ht="22.5" customHeight="1" x14ac:dyDescent="0.25">
      <c r="A124" s="117" t="s">
        <v>153</v>
      </c>
      <c r="B124" s="93"/>
      <c r="C124" s="93"/>
      <c r="D124" s="93"/>
      <c r="E124" s="93"/>
      <c r="F124" s="93"/>
      <c r="G124" s="90"/>
      <c r="H124" s="114" t="s">
        <v>247</v>
      </c>
    </row>
    <row r="125" spans="1:8" ht="22.5" customHeight="1" x14ac:dyDescent="0.25">
      <c r="A125" s="117" t="s">
        <v>150</v>
      </c>
      <c r="B125" s="93">
        <v>605.35500000000002</v>
      </c>
      <c r="C125" s="93">
        <v>640.35500000000002</v>
      </c>
      <c r="D125" s="93">
        <v>175.77319066000001</v>
      </c>
      <c r="E125" s="93">
        <v>175.77319066000001</v>
      </c>
      <c r="F125" s="93">
        <v>121.47097992</v>
      </c>
      <c r="G125" s="90">
        <v>0.274493352374855</v>
      </c>
      <c r="H125" s="114"/>
    </row>
    <row r="126" spans="1:8" ht="22.5" customHeight="1" x14ac:dyDescent="0.25">
      <c r="A126" s="117" t="s">
        <v>184</v>
      </c>
      <c r="B126" s="93">
        <v>901.36035300000003</v>
      </c>
      <c r="C126" s="93">
        <v>1137.744072</v>
      </c>
      <c r="D126" s="93">
        <v>985.06629149000003</v>
      </c>
      <c r="E126" s="93">
        <v>935.81358520000003</v>
      </c>
      <c r="F126" s="93">
        <v>613.88429329999997</v>
      </c>
      <c r="G126" s="90">
        <v>0.82251677528406397</v>
      </c>
      <c r="H126" s="114"/>
    </row>
    <row r="127" spans="1:8" ht="22.5" customHeight="1" x14ac:dyDescent="0.25">
      <c r="A127" s="117" t="s">
        <v>191</v>
      </c>
      <c r="B127" s="93">
        <v>632.60580000000004</v>
      </c>
      <c r="C127" s="93">
        <v>984.77659200000005</v>
      </c>
      <c r="D127" s="93">
        <v>974.11091739999995</v>
      </c>
      <c r="E127" s="93">
        <v>974.11091738000005</v>
      </c>
      <c r="F127" s="93">
        <v>807.15828624999995</v>
      </c>
      <c r="G127" s="90">
        <v>0.98916944745981505</v>
      </c>
      <c r="H127" s="114"/>
    </row>
    <row r="128" spans="1:8" ht="22.5" customHeight="1" x14ac:dyDescent="0.25">
      <c r="A128" s="117" t="s">
        <v>192</v>
      </c>
      <c r="B128" s="93">
        <v>612.67458099999999</v>
      </c>
      <c r="C128" s="93">
        <v>612.67458099999999</v>
      </c>
      <c r="D128" s="93">
        <v>589.52964889999998</v>
      </c>
      <c r="E128" s="93">
        <v>589.52964889999998</v>
      </c>
      <c r="F128" s="93">
        <v>589.51918690000002</v>
      </c>
      <c r="G128" s="90">
        <v>0.96222312330597604</v>
      </c>
      <c r="H128" s="114"/>
    </row>
    <row r="129" spans="1:8" ht="22.5" customHeight="1" x14ac:dyDescent="0.25">
      <c r="A129" s="117" t="s">
        <v>154</v>
      </c>
      <c r="B129" s="93">
        <v>102.976</v>
      </c>
      <c r="C129" s="93">
        <v>139.440674</v>
      </c>
      <c r="D129" s="93">
        <v>127.67946437000001</v>
      </c>
      <c r="E129" s="93">
        <v>126.77522577000001</v>
      </c>
      <c r="F129" s="93">
        <v>106.97983093000001</v>
      </c>
      <c r="G129" s="90">
        <v>0.90916962843997695</v>
      </c>
      <c r="H129" s="114"/>
    </row>
    <row r="130" spans="1:8" ht="22.5" customHeight="1" x14ac:dyDescent="0.25">
      <c r="A130" s="117" t="s">
        <v>67</v>
      </c>
      <c r="B130" s="93">
        <v>648.87833899999998</v>
      </c>
      <c r="C130" s="93">
        <v>877.31458499999997</v>
      </c>
      <c r="D130" s="93">
        <v>786.93152454999995</v>
      </c>
      <c r="E130" s="93">
        <v>783.30639523000002</v>
      </c>
      <c r="F130" s="93">
        <v>691.23915535000003</v>
      </c>
      <c r="G130" s="90">
        <v>0.89284551815583901</v>
      </c>
      <c r="H130" s="114"/>
    </row>
    <row r="131" spans="1:8" ht="22.5" customHeight="1" x14ac:dyDescent="0.25">
      <c r="A131" s="117" t="s">
        <v>117</v>
      </c>
      <c r="B131" s="93">
        <v>111.861991</v>
      </c>
      <c r="C131" s="93">
        <v>111.861991</v>
      </c>
      <c r="D131" s="93">
        <v>104.99503039</v>
      </c>
      <c r="E131" s="93">
        <v>99.956926460000005</v>
      </c>
      <c r="F131" s="93">
        <v>95.773822179999996</v>
      </c>
      <c r="G131" s="90">
        <v>0.89357363986128202</v>
      </c>
      <c r="H131" s="114"/>
    </row>
    <row r="132" spans="1:8" ht="22.5" customHeight="1" x14ac:dyDescent="0.25">
      <c r="A132" s="117" t="s">
        <v>65</v>
      </c>
      <c r="B132" s="93">
        <v>622.93848400000002</v>
      </c>
      <c r="C132" s="93">
        <v>727.72749199999998</v>
      </c>
      <c r="D132" s="93">
        <v>690.48453078</v>
      </c>
      <c r="E132" s="93">
        <v>690.48433401</v>
      </c>
      <c r="F132" s="93">
        <v>632.11063247000004</v>
      </c>
      <c r="G132" s="90">
        <v>0.94882265903182395</v>
      </c>
      <c r="H132" s="114"/>
    </row>
    <row r="133" spans="1:8" ht="22.5" customHeight="1" x14ac:dyDescent="0.25">
      <c r="A133" s="117" t="s">
        <v>49</v>
      </c>
      <c r="B133" s="93">
        <v>1323.3520860000001</v>
      </c>
      <c r="C133" s="93">
        <v>1766.1759649999999</v>
      </c>
      <c r="D133" s="93">
        <v>1733.5478636600001</v>
      </c>
      <c r="E133" s="93">
        <v>1733.28682749</v>
      </c>
      <c r="F133" s="93">
        <v>1672.81532558</v>
      </c>
      <c r="G133" s="90">
        <v>0.98137833479689496</v>
      </c>
      <c r="H133" s="114"/>
    </row>
    <row r="134" spans="1:8" ht="22.5" customHeight="1" x14ac:dyDescent="0.25">
      <c r="A134" s="117" t="s">
        <v>24</v>
      </c>
      <c r="B134" s="93">
        <v>55495</v>
      </c>
      <c r="C134" s="93">
        <v>48498.398825999997</v>
      </c>
      <c r="D134" s="93">
        <v>44699.282418160001</v>
      </c>
      <c r="E134" s="93">
        <v>44695.736631569998</v>
      </c>
      <c r="F134" s="93">
        <v>44695.736631569998</v>
      </c>
      <c r="G134" s="90">
        <v>0.92159200537582697</v>
      </c>
      <c r="H134" s="114"/>
    </row>
    <row r="135" spans="1:8" ht="22.5" customHeight="1" x14ac:dyDescent="0.25">
      <c r="A135" s="110" t="s">
        <v>114</v>
      </c>
      <c r="B135" s="111">
        <v>140.89510000000001</v>
      </c>
      <c r="C135" s="111">
        <v>140.89510000000001</v>
      </c>
      <c r="D135" s="111">
        <v>125.78800102</v>
      </c>
      <c r="E135" s="111">
        <v>125.78800062000001</v>
      </c>
      <c r="F135" s="111">
        <v>120.60445328</v>
      </c>
      <c r="G135" s="112">
        <v>0.89277768084198805</v>
      </c>
      <c r="H135" s="114"/>
    </row>
    <row r="136" spans="1:8" ht="22.5" customHeight="1" x14ac:dyDescent="0.25">
      <c r="A136" s="110" t="s">
        <v>103</v>
      </c>
      <c r="B136" s="111">
        <v>123.026</v>
      </c>
      <c r="C136" s="111">
        <v>179.305351</v>
      </c>
      <c r="D136" s="111">
        <v>139.01666036</v>
      </c>
      <c r="E136" s="111">
        <v>139.01666036</v>
      </c>
      <c r="F136" s="111">
        <v>120.75112648</v>
      </c>
      <c r="G136" s="112">
        <v>0.77530681368232002</v>
      </c>
      <c r="H136" s="114"/>
    </row>
    <row r="137" spans="1:8" ht="22.5" customHeight="1" x14ac:dyDescent="0.25">
      <c r="A137" s="117" t="s">
        <v>144</v>
      </c>
      <c r="B137" s="93">
        <v>89.576999999999998</v>
      </c>
      <c r="C137" s="93">
        <v>95.334999999999994</v>
      </c>
      <c r="D137" s="93">
        <v>89.471015339999994</v>
      </c>
      <c r="E137" s="93">
        <v>89.471015339999994</v>
      </c>
      <c r="F137" s="93">
        <v>84.309235540000003</v>
      </c>
      <c r="G137" s="90">
        <v>0.93849074673519695</v>
      </c>
      <c r="H137" s="114"/>
    </row>
    <row r="138" spans="1:8" ht="22.5" customHeight="1" x14ac:dyDescent="0.25">
      <c r="A138" s="117" t="s">
        <v>59</v>
      </c>
      <c r="B138" s="93">
        <v>1454.0748289999999</v>
      </c>
      <c r="C138" s="93">
        <v>1807.883225</v>
      </c>
      <c r="D138" s="93">
        <v>1721.83138977</v>
      </c>
      <c r="E138" s="93">
        <v>1711.2765195100001</v>
      </c>
      <c r="F138" s="93">
        <v>1562.79882767</v>
      </c>
      <c r="G138" s="90">
        <v>0.94656363632667695</v>
      </c>
      <c r="H138" s="114"/>
    </row>
    <row r="139" spans="1:8" ht="22.5" customHeight="1" x14ac:dyDescent="0.25">
      <c r="A139" s="117" t="s">
        <v>43</v>
      </c>
      <c r="B139" s="93">
        <v>3874.5635569999999</v>
      </c>
      <c r="C139" s="93">
        <v>4153.274144</v>
      </c>
      <c r="D139" s="93">
        <v>3944.8174112800002</v>
      </c>
      <c r="E139" s="93">
        <v>3880.96790956</v>
      </c>
      <c r="F139" s="93">
        <v>3798.89370173</v>
      </c>
      <c r="G139" s="90">
        <v>0.93443576681944096</v>
      </c>
      <c r="H139" s="114"/>
    </row>
    <row r="140" spans="1:8" ht="22.5" customHeight="1" x14ac:dyDescent="0.25">
      <c r="A140" s="117" t="s">
        <v>98</v>
      </c>
      <c r="B140" s="93">
        <v>263.98142200000001</v>
      </c>
      <c r="C140" s="93">
        <v>263.98142200000001</v>
      </c>
      <c r="D140" s="93">
        <v>230.41982526000001</v>
      </c>
      <c r="E140" s="93">
        <v>230.41982526000001</v>
      </c>
      <c r="F140" s="93">
        <v>204.57224893</v>
      </c>
      <c r="G140" s="90">
        <v>0.87286379289221305</v>
      </c>
      <c r="H140" s="114"/>
    </row>
    <row r="141" spans="1:8" ht="22.5" customHeight="1" x14ac:dyDescent="0.25">
      <c r="A141" s="117" t="s">
        <v>152</v>
      </c>
      <c r="B141" s="93" t="s">
        <v>263</v>
      </c>
      <c r="C141" s="93"/>
      <c r="D141" s="93"/>
      <c r="E141" s="93"/>
      <c r="F141" s="93"/>
      <c r="G141" s="90"/>
      <c r="H141" s="114"/>
    </row>
    <row r="142" spans="1:8" ht="22.5" customHeight="1" x14ac:dyDescent="0.25">
      <c r="A142" s="117" t="s">
        <v>79</v>
      </c>
      <c r="B142" s="93"/>
      <c r="C142" s="93"/>
      <c r="D142" s="93"/>
      <c r="E142" s="93"/>
      <c r="F142" s="93"/>
      <c r="G142" s="90"/>
      <c r="H142" s="122" t="s">
        <v>242</v>
      </c>
    </row>
    <row r="143" spans="1:8" ht="22.5" customHeight="1" x14ac:dyDescent="0.25">
      <c r="A143" s="117" t="s">
        <v>106</v>
      </c>
      <c r="B143" s="93">
        <v>103.626668</v>
      </c>
      <c r="C143" s="93">
        <v>117.22657100000001</v>
      </c>
      <c r="D143" s="93">
        <v>114.50922027</v>
      </c>
      <c r="E143" s="93">
        <v>114.50768170000001</v>
      </c>
      <c r="F143" s="93">
        <v>99.733919189999995</v>
      </c>
      <c r="G143" s="90">
        <v>0.97680654414091805</v>
      </c>
      <c r="H143" s="114"/>
    </row>
    <row r="144" spans="1:8" ht="22.5" customHeight="1" x14ac:dyDescent="0.25">
      <c r="A144" s="117" t="s">
        <v>99</v>
      </c>
      <c r="B144" s="93">
        <v>194.07554099999999</v>
      </c>
      <c r="C144" s="93">
        <v>207.50354100000001</v>
      </c>
      <c r="D144" s="93">
        <v>200.25706155</v>
      </c>
      <c r="E144" s="93">
        <v>200.25706155</v>
      </c>
      <c r="F144" s="93">
        <v>177.88067588000001</v>
      </c>
      <c r="G144" s="90">
        <v>0.96507780341926797</v>
      </c>
      <c r="H144" s="114"/>
    </row>
    <row r="145" spans="1:8" ht="22.5" customHeight="1" x14ac:dyDescent="0.25">
      <c r="A145" s="117" t="s">
        <v>46</v>
      </c>
      <c r="B145" s="93">
        <v>1322.3178809999999</v>
      </c>
      <c r="C145" s="93">
        <v>1706.1378810000001</v>
      </c>
      <c r="D145" s="93">
        <v>1689.81348951</v>
      </c>
      <c r="E145" s="93">
        <v>1678.25348108</v>
      </c>
      <c r="F145" s="93">
        <v>1471.0788619099999</v>
      </c>
      <c r="G145" s="90">
        <v>0.98365642060320702</v>
      </c>
      <c r="H145" s="114"/>
    </row>
    <row r="146" spans="1:8" ht="22.5" customHeight="1" x14ac:dyDescent="0.25">
      <c r="A146" s="117" t="s">
        <v>121</v>
      </c>
      <c r="B146" s="93">
        <v>70.721999999999994</v>
      </c>
      <c r="C146" s="93">
        <v>76.721999999999994</v>
      </c>
      <c r="D146" s="93">
        <v>71.688564909999997</v>
      </c>
      <c r="E146" s="93">
        <v>71.675477860000001</v>
      </c>
      <c r="F146" s="93">
        <v>64.911351330000002</v>
      </c>
      <c r="G146" s="90">
        <v>0.93422327181251796</v>
      </c>
      <c r="H146" s="114"/>
    </row>
    <row r="147" spans="1:8" ht="22.5" customHeight="1" x14ac:dyDescent="0.25">
      <c r="A147" s="117" t="s">
        <v>143</v>
      </c>
      <c r="B147" s="93">
        <v>18.782</v>
      </c>
      <c r="C147" s="93">
        <v>20.425180999999998</v>
      </c>
      <c r="D147" s="93">
        <v>18.23234862</v>
      </c>
      <c r="E147" s="93">
        <v>18.220571769999999</v>
      </c>
      <c r="F147" s="93">
        <v>16.24803593</v>
      </c>
      <c r="G147" s="90">
        <v>0.89206415208756296</v>
      </c>
      <c r="H147" s="114"/>
    </row>
    <row r="148" spans="1:8" ht="22.5" customHeight="1" x14ac:dyDescent="0.25">
      <c r="A148" s="117" t="s">
        <v>131</v>
      </c>
      <c r="B148" s="93">
        <v>58.88635</v>
      </c>
      <c r="C148" s="93">
        <v>64.545444000000003</v>
      </c>
      <c r="D148" s="93">
        <v>61.242870420000003</v>
      </c>
      <c r="E148" s="93">
        <v>61.062556299999997</v>
      </c>
      <c r="F148" s="93">
        <v>58.543587100000003</v>
      </c>
      <c r="G148" s="90">
        <v>0.94603975921213002</v>
      </c>
      <c r="H148" s="114"/>
    </row>
    <row r="149" spans="1:8" ht="22.5" customHeight="1" x14ac:dyDescent="0.25">
      <c r="A149" s="117" t="s">
        <v>115</v>
      </c>
      <c r="B149" s="93">
        <v>45.66</v>
      </c>
      <c r="C149" s="93">
        <v>45.74</v>
      </c>
      <c r="D149" s="93">
        <v>40.763891489999999</v>
      </c>
      <c r="E149" s="93">
        <v>38.413345470000003</v>
      </c>
      <c r="F149" s="93">
        <v>31.71889805</v>
      </c>
      <c r="G149" s="90">
        <v>0.83981953366856099</v>
      </c>
      <c r="H149" s="114"/>
    </row>
    <row r="150" spans="1:8" ht="22.5" customHeight="1" x14ac:dyDescent="0.25">
      <c r="A150" s="118" t="s">
        <v>12</v>
      </c>
      <c r="B150" s="94">
        <v>628712.71816499997</v>
      </c>
      <c r="C150" s="94">
        <v>780149.78469600005</v>
      </c>
      <c r="D150" s="94">
        <v>751988.67255674105</v>
      </c>
      <c r="E150" s="94">
        <v>750934.91293345205</v>
      </c>
      <c r="F150" s="94">
        <v>701981.00641669799</v>
      </c>
      <c r="G150" s="91">
        <v>0.96255222735986301</v>
      </c>
      <c r="H150" s="115"/>
    </row>
    <row r="151" spans="1:8" x14ac:dyDescent="0.25">
      <c r="A151" s="253" t="s">
        <v>161</v>
      </c>
      <c r="B151" s="253"/>
      <c r="C151" s="253"/>
      <c r="D151" s="253"/>
    </row>
    <row r="152" spans="1:8" x14ac:dyDescent="0.25">
      <c r="A152" s="253" t="s">
        <v>1</v>
      </c>
      <c r="B152" s="253"/>
      <c r="C152" s="253"/>
      <c r="D152" s="253"/>
    </row>
    <row r="153" spans="1:8" x14ac:dyDescent="0.25">
      <c r="A153" s="253" t="s">
        <v>162</v>
      </c>
      <c r="B153" s="253"/>
      <c r="C153" s="253"/>
      <c r="D153" s="253"/>
    </row>
    <row r="154" spans="1:8" x14ac:dyDescent="0.25">
      <c r="A154" s="253" t="s">
        <v>163</v>
      </c>
      <c r="B154" s="253"/>
      <c r="C154" s="253"/>
      <c r="D154" s="253"/>
    </row>
    <row r="155" spans="1:8" x14ac:dyDescent="0.25">
      <c r="A155" s="253" t="s">
        <v>164</v>
      </c>
      <c r="B155" s="253"/>
      <c r="C155" s="253"/>
      <c r="D155" s="253"/>
    </row>
    <row r="156" spans="1:8" x14ac:dyDescent="0.25">
      <c r="A156" s="253" t="s">
        <v>165</v>
      </c>
      <c r="B156" s="253"/>
      <c r="C156" s="253"/>
      <c r="D156" s="253"/>
    </row>
    <row r="157" spans="1:8" x14ac:dyDescent="0.25">
      <c r="A157" s="253" t="s">
        <v>166</v>
      </c>
      <c r="B157" s="253"/>
      <c r="C157" s="253"/>
      <c r="D157" s="253"/>
    </row>
    <row r="158" spans="1:8" x14ac:dyDescent="0.25">
      <c r="A158" s="253" t="s">
        <v>167</v>
      </c>
      <c r="B158" s="253"/>
      <c r="C158" s="253"/>
      <c r="D158" s="253"/>
    </row>
    <row r="159" spans="1:8" ht="15.75" customHeight="1" x14ac:dyDescent="0.25">
      <c r="A159" s="254" t="s">
        <v>168</v>
      </c>
      <c r="B159" s="254"/>
    </row>
    <row r="160" spans="1:8" ht="15.75" customHeight="1" x14ac:dyDescent="0.25">
      <c r="A160" s="254" t="s">
        <v>4</v>
      </c>
      <c r="B160" s="254"/>
    </row>
    <row r="161" spans="1:1" x14ac:dyDescent="0.25">
      <c r="A161" s="98" t="s">
        <v>1</v>
      </c>
    </row>
  </sheetData>
  <sortState xmlns:xlrd2="http://schemas.microsoft.com/office/spreadsheetml/2017/richdata2" ref="A7:G121">
    <sortCondition ref="A7:A121"/>
  </sortState>
  <mergeCells count="14">
    <mergeCell ref="A159:B159"/>
    <mergeCell ref="A160:B160"/>
    <mergeCell ref="A3:D3"/>
    <mergeCell ref="A4:D4"/>
    <mergeCell ref="A1:C1"/>
    <mergeCell ref="A2:C2"/>
    <mergeCell ref="A151:D151"/>
    <mergeCell ref="A152:D152"/>
    <mergeCell ref="A153:D153"/>
    <mergeCell ref="A154:D154"/>
    <mergeCell ref="A155:D155"/>
    <mergeCell ref="A156:D156"/>
    <mergeCell ref="A157:D157"/>
    <mergeCell ref="A158:D15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61"/>
  <sheetViews>
    <sheetView topLeftCell="A57" workbookViewId="0">
      <selection activeCell="E68" sqref="E68"/>
    </sheetView>
  </sheetViews>
  <sheetFormatPr baseColWidth="10" defaultColWidth="8.85546875" defaultRowHeight="15" x14ac:dyDescent="0.25"/>
  <cols>
    <col min="1" max="1" width="64.7109375" customWidth="1"/>
    <col min="2" max="2" width="19.5703125" customWidth="1"/>
    <col min="3" max="3" width="19.140625" customWidth="1"/>
    <col min="4" max="4" width="18.5703125" customWidth="1"/>
    <col min="5" max="5" width="13.42578125" customWidth="1"/>
    <col min="6" max="6" width="10.7109375" customWidth="1"/>
    <col min="7" max="7" width="15.140625" customWidth="1"/>
    <col min="8" max="8" width="11.28515625" customWidth="1"/>
    <col min="9" max="9" width="32.7109375" customWidth="1"/>
  </cols>
  <sheetData>
    <row r="1" spans="1:8" ht="21" customHeight="1" x14ac:dyDescent="0.25">
      <c r="A1" s="256" t="s">
        <v>198</v>
      </c>
      <c r="B1" s="256"/>
      <c r="C1" s="256"/>
    </row>
    <row r="2" spans="1:8" x14ac:dyDescent="0.25">
      <c r="A2" s="257" t="s">
        <v>173</v>
      </c>
      <c r="B2" s="257"/>
      <c r="C2" s="257"/>
    </row>
    <row r="3" spans="1:8" ht="21.2" customHeight="1" x14ac:dyDescent="0.25">
      <c r="A3" s="255" t="s">
        <v>158</v>
      </c>
      <c r="B3" s="255"/>
      <c r="C3" s="255"/>
      <c r="D3" s="255"/>
    </row>
    <row r="4" spans="1:8" ht="21.2" customHeight="1" x14ac:dyDescent="0.25">
      <c r="A4" s="255" t="s">
        <v>159</v>
      </c>
      <c r="B4" s="255"/>
      <c r="C4" s="255"/>
      <c r="D4" s="255"/>
    </row>
    <row r="5" spans="1:8" x14ac:dyDescent="0.25">
      <c r="A5" s="97" t="s">
        <v>1</v>
      </c>
    </row>
    <row r="6" spans="1:8" ht="22.5" customHeight="1" x14ac:dyDescent="0.25">
      <c r="A6" s="99" t="s">
        <v>18</v>
      </c>
      <c r="B6" s="89" t="s">
        <v>156</v>
      </c>
      <c r="C6" s="89" t="s">
        <v>157</v>
      </c>
      <c r="D6" s="89" t="s">
        <v>19</v>
      </c>
      <c r="E6" s="89" t="s">
        <v>20</v>
      </c>
      <c r="F6" s="89" t="s">
        <v>21</v>
      </c>
      <c r="G6" s="89" t="s">
        <v>22</v>
      </c>
      <c r="H6" s="113" t="s">
        <v>174</v>
      </c>
    </row>
    <row r="7" spans="1:8" ht="22.5" customHeight="1" x14ac:dyDescent="0.25">
      <c r="A7" s="117" t="s">
        <v>80</v>
      </c>
      <c r="B7" s="93">
        <v>374.33600000000001</v>
      </c>
      <c r="C7" s="93">
        <v>446.65197499999999</v>
      </c>
      <c r="D7" s="93">
        <v>366.50116385000001</v>
      </c>
      <c r="E7" s="93">
        <v>363.82244512</v>
      </c>
      <c r="F7" s="93">
        <v>342.00797376000003</v>
      </c>
      <c r="G7" s="90">
        <v>0.81455465437044094</v>
      </c>
      <c r="H7" s="114"/>
    </row>
    <row r="8" spans="1:8" ht="22.5" customHeight="1" x14ac:dyDescent="0.25">
      <c r="A8" s="117" t="s">
        <v>196</v>
      </c>
      <c r="B8" s="93">
        <v>1157.55629</v>
      </c>
      <c r="C8" s="93">
        <v>1157.55629</v>
      </c>
      <c r="D8" s="93">
        <v>647.21676558000001</v>
      </c>
      <c r="E8" s="93">
        <v>629.97126926999999</v>
      </c>
      <c r="F8" s="93">
        <v>608.86020759999997</v>
      </c>
      <c r="G8" s="90">
        <v>0.54422517048393404</v>
      </c>
      <c r="H8" s="114"/>
    </row>
    <row r="9" spans="1:8" ht="22.5" customHeight="1" x14ac:dyDescent="0.25">
      <c r="A9" s="117" t="s">
        <v>72</v>
      </c>
      <c r="B9" s="93">
        <v>921.45211800000004</v>
      </c>
      <c r="C9" s="93">
        <v>1185.579418</v>
      </c>
      <c r="D9" s="93">
        <v>942.49580686000002</v>
      </c>
      <c r="E9" s="93">
        <v>936.99705439000002</v>
      </c>
      <c r="F9" s="93">
        <v>911.99611941000001</v>
      </c>
      <c r="G9" s="90">
        <v>0.79032837460240102</v>
      </c>
      <c r="H9" s="114"/>
    </row>
    <row r="10" spans="1:8" ht="22.5" customHeight="1" x14ac:dyDescent="0.25">
      <c r="A10" s="117" t="s">
        <v>23</v>
      </c>
      <c r="B10" s="93">
        <v>190817.64</v>
      </c>
      <c r="C10" s="93">
        <v>213965.89189999999</v>
      </c>
      <c r="D10" s="93">
        <v>208278.83376186999</v>
      </c>
      <c r="E10" s="93">
        <v>208046.72003284999</v>
      </c>
      <c r="F10" s="93">
        <v>207420.68207586999</v>
      </c>
      <c r="G10" s="90">
        <v>0.97233590917417601</v>
      </c>
      <c r="H10" s="114"/>
    </row>
    <row r="11" spans="1:8" ht="22.5" customHeight="1" x14ac:dyDescent="0.25">
      <c r="A11" s="117" t="s">
        <v>96</v>
      </c>
      <c r="B11" s="93">
        <v>229.79354599999999</v>
      </c>
      <c r="C11" s="93">
        <v>241.43491599999999</v>
      </c>
      <c r="D11" s="93">
        <v>226.68317099000001</v>
      </c>
      <c r="E11" s="93">
        <v>226.27714284000001</v>
      </c>
      <c r="F11" s="93">
        <v>201.12897735000001</v>
      </c>
      <c r="G11" s="90">
        <v>0.93721797405641205</v>
      </c>
      <c r="H11" s="114"/>
    </row>
    <row r="12" spans="1:8" ht="22.5" customHeight="1" x14ac:dyDescent="0.25">
      <c r="A12" s="117" t="s">
        <v>90</v>
      </c>
      <c r="B12" s="93">
        <v>167.23034799999999</v>
      </c>
      <c r="C12" s="93">
        <v>213.71650600000001</v>
      </c>
      <c r="D12" s="93">
        <v>206.04798166</v>
      </c>
      <c r="E12" s="93">
        <v>206.04798151</v>
      </c>
      <c r="F12" s="93">
        <v>177.32194687</v>
      </c>
      <c r="G12" s="90">
        <v>0.96411823946813002</v>
      </c>
      <c r="H12" s="114"/>
    </row>
    <row r="13" spans="1:8" ht="22.5" customHeight="1" x14ac:dyDescent="0.25">
      <c r="A13" s="117" t="s">
        <v>227</v>
      </c>
      <c r="B13" s="93"/>
      <c r="C13" s="93"/>
      <c r="D13" s="93"/>
      <c r="E13" s="93"/>
      <c r="F13" s="93"/>
      <c r="G13" s="90"/>
      <c r="H13" s="114" t="s">
        <v>252</v>
      </c>
    </row>
    <row r="14" spans="1:8" s="92" customFormat="1" ht="22.5" customHeight="1" x14ac:dyDescent="0.25">
      <c r="A14" s="117" t="s">
        <v>147</v>
      </c>
      <c r="B14" s="120"/>
      <c r="C14" s="120"/>
      <c r="D14" s="120"/>
      <c r="E14" s="120"/>
      <c r="F14" s="120"/>
      <c r="G14" s="121"/>
      <c r="H14" s="92" t="s">
        <v>243</v>
      </c>
    </row>
    <row r="15" spans="1:8" ht="22.5" customHeight="1" x14ac:dyDescent="0.25">
      <c r="A15" s="117" t="s">
        <v>107</v>
      </c>
      <c r="B15" s="93"/>
      <c r="C15" s="93"/>
      <c r="D15" s="93"/>
      <c r="E15" s="93"/>
      <c r="F15" s="93"/>
      <c r="G15" s="90"/>
      <c r="H15" s="114" t="s">
        <v>250</v>
      </c>
    </row>
    <row r="16" spans="1:8" ht="22.5" customHeight="1" x14ac:dyDescent="0.25">
      <c r="A16" s="117" t="s">
        <v>78</v>
      </c>
      <c r="B16" s="93"/>
      <c r="C16" s="93"/>
      <c r="D16" s="93"/>
      <c r="E16" s="93"/>
      <c r="F16" s="93"/>
      <c r="G16" s="90"/>
      <c r="H16" s="114" t="s">
        <v>247</v>
      </c>
    </row>
    <row r="17" spans="1:8" s="92" customFormat="1" ht="22.5" customHeight="1" x14ac:dyDescent="0.25">
      <c r="A17" s="117" t="s">
        <v>28</v>
      </c>
      <c r="B17" s="120"/>
      <c r="C17" s="120"/>
      <c r="D17" s="120"/>
      <c r="E17" s="120"/>
      <c r="F17" s="120"/>
      <c r="G17" s="121"/>
      <c r="H17" s="92" t="s">
        <v>243</v>
      </c>
    </row>
    <row r="18" spans="1:8" ht="22.5" customHeight="1" x14ac:dyDescent="0.25">
      <c r="A18" s="110" t="s">
        <v>140</v>
      </c>
      <c r="B18" s="111"/>
      <c r="C18" s="111"/>
      <c r="D18" s="111"/>
      <c r="E18" s="111"/>
      <c r="F18" s="111"/>
      <c r="G18" s="112"/>
      <c r="H18" s="92" t="s">
        <v>244</v>
      </c>
    </row>
    <row r="19" spans="1:8" ht="22.5" customHeight="1" x14ac:dyDescent="0.25">
      <c r="A19" s="117" t="s">
        <v>142</v>
      </c>
      <c r="B19" s="93"/>
      <c r="C19" s="93"/>
      <c r="D19" s="93"/>
      <c r="E19" s="93"/>
      <c r="F19" s="93"/>
      <c r="G19" s="90"/>
      <c r="H19" s="92" t="s">
        <v>244</v>
      </c>
    </row>
    <row r="20" spans="1:8" ht="22.5" customHeight="1" x14ac:dyDescent="0.25">
      <c r="A20" s="117" t="s">
        <v>91</v>
      </c>
      <c r="B20" s="93">
        <v>219.47499999999999</v>
      </c>
      <c r="C20" s="93">
        <v>224.35400000000001</v>
      </c>
      <c r="D20" s="93">
        <v>203.80212902</v>
      </c>
      <c r="E20" s="93">
        <v>198.22540147999999</v>
      </c>
      <c r="F20" s="93">
        <v>189.43915511</v>
      </c>
      <c r="G20" s="90">
        <v>0.88353852162207902</v>
      </c>
      <c r="H20" s="114"/>
    </row>
    <row r="21" spans="1:8" ht="22.5" customHeight="1" x14ac:dyDescent="0.25">
      <c r="A21" s="117" t="s">
        <v>82</v>
      </c>
      <c r="B21" s="93">
        <v>283.87599999999998</v>
      </c>
      <c r="C21" s="93">
        <v>338.01742300000001</v>
      </c>
      <c r="D21" s="93">
        <v>336.37861255000001</v>
      </c>
      <c r="E21" s="93">
        <v>336.37861255000001</v>
      </c>
      <c r="F21" s="93">
        <v>299.13918068999999</v>
      </c>
      <c r="G21" s="90">
        <v>0.99515169828982397</v>
      </c>
      <c r="H21" s="114"/>
    </row>
    <row r="22" spans="1:8" ht="22.5" customHeight="1" x14ac:dyDescent="0.25">
      <c r="A22" s="117" t="s">
        <v>187</v>
      </c>
      <c r="B22" s="93">
        <v>166.83161699999999</v>
      </c>
      <c r="C22" s="93">
        <v>210.66461699999999</v>
      </c>
      <c r="D22" s="93">
        <v>191.71618605</v>
      </c>
      <c r="E22" s="93">
        <v>191.66065474000001</v>
      </c>
      <c r="F22" s="93">
        <v>188.01816478999999</v>
      </c>
      <c r="G22" s="90">
        <v>0.90979044069844905</v>
      </c>
      <c r="H22" s="114"/>
    </row>
    <row r="23" spans="1:8" ht="22.5" customHeight="1" x14ac:dyDescent="0.25">
      <c r="A23" s="117" t="s">
        <v>110</v>
      </c>
      <c r="B23" s="93">
        <v>196.22829300000001</v>
      </c>
      <c r="C23" s="93">
        <v>204.467614</v>
      </c>
      <c r="D23" s="93">
        <v>125.67899246</v>
      </c>
      <c r="E23" s="93">
        <v>125.67899235</v>
      </c>
      <c r="F23" s="93">
        <v>101.06123135</v>
      </c>
      <c r="G23" s="90">
        <v>0.61466454218025901</v>
      </c>
      <c r="H23" s="114"/>
    </row>
    <row r="24" spans="1:8" ht="22.5" customHeight="1" x14ac:dyDescent="0.25">
      <c r="A24" s="117" t="s">
        <v>88</v>
      </c>
      <c r="B24" s="93">
        <v>156.649179</v>
      </c>
      <c r="C24" s="93">
        <v>193.649179</v>
      </c>
      <c r="D24" s="93">
        <v>174.24370082999999</v>
      </c>
      <c r="E24" s="93">
        <v>174.24370082999999</v>
      </c>
      <c r="F24" s="93">
        <v>161.87265773999999</v>
      </c>
      <c r="G24" s="90">
        <v>0.89979054767900601</v>
      </c>
      <c r="H24" s="114"/>
    </row>
    <row r="25" spans="1:8" ht="22.5" customHeight="1" x14ac:dyDescent="0.25">
      <c r="A25" s="117" t="s">
        <v>83</v>
      </c>
      <c r="B25" s="93">
        <v>288.37000599999999</v>
      </c>
      <c r="C25" s="93">
        <v>364.83000600000003</v>
      </c>
      <c r="D25" s="93">
        <v>364.18774454999999</v>
      </c>
      <c r="E25" s="93">
        <v>363.37108654999997</v>
      </c>
      <c r="F25" s="93">
        <v>344.37944591000002</v>
      </c>
      <c r="G25" s="90">
        <v>0.99600109797438097</v>
      </c>
      <c r="H25" s="114"/>
    </row>
    <row r="26" spans="1:8" ht="22.5" customHeight="1" x14ac:dyDescent="0.25">
      <c r="A26" s="117" t="s">
        <v>101</v>
      </c>
      <c r="B26" s="93">
        <v>91.256178000000006</v>
      </c>
      <c r="C26" s="93">
        <v>120.91554499999999</v>
      </c>
      <c r="D26" s="93">
        <v>120.34915436999999</v>
      </c>
      <c r="E26" s="93">
        <v>120.34915436</v>
      </c>
      <c r="F26" s="93">
        <v>104.22117505999999</v>
      </c>
      <c r="G26" s="90">
        <v>0.995315816175662</v>
      </c>
      <c r="H26" s="114"/>
    </row>
    <row r="27" spans="1:8" ht="22.5" customHeight="1" x14ac:dyDescent="0.25">
      <c r="A27" s="117" t="s">
        <v>39</v>
      </c>
      <c r="B27" s="93">
        <v>4627.0410000000002</v>
      </c>
      <c r="C27" s="93">
        <v>5060.2203120000004</v>
      </c>
      <c r="D27" s="93">
        <v>5040.6085741300003</v>
      </c>
      <c r="E27" s="93">
        <v>5040.6085739600003</v>
      </c>
      <c r="F27" s="93">
        <v>4940.5691882499996</v>
      </c>
      <c r="G27" s="90">
        <v>0.99612433118900101</v>
      </c>
      <c r="H27" s="114"/>
    </row>
    <row r="28" spans="1:8" ht="22.5" customHeight="1" x14ac:dyDescent="0.25">
      <c r="A28" s="117" t="s">
        <v>50</v>
      </c>
      <c r="B28" s="93">
        <v>1191.682742</v>
      </c>
      <c r="C28" s="93">
        <v>1575.678242</v>
      </c>
      <c r="D28" s="93">
        <v>1556.5825215</v>
      </c>
      <c r="E28" s="93">
        <v>1556.5825215</v>
      </c>
      <c r="F28" s="93">
        <v>1396.3030354099999</v>
      </c>
      <c r="G28" s="90">
        <v>0.98788095183965896</v>
      </c>
      <c r="H28" s="114"/>
    </row>
    <row r="29" spans="1:8" ht="22.5" customHeight="1" x14ac:dyDescent="0.25">
      <c r="A29" s="117" t="s">
        <v>146</v>
      </c>
      <c r="B29" s="93"/>
      <c r="C29" s="93"/>
      <c r="D29" s="93"/>
      <c r="E29" s="93"/>
      <c r="F29" s="93"/>
      <c r="G29" s="90"/>
      <c r="H29" s="114" t="s">
        <v>249</v>
      </c>
    </row>
    <row r="30" spans="1:8" ht="22.5" customHeight="1" x14ac:dyDescent="0.25">
      <c r="A30" s="117" t="s">
        <v>188</v>
      </c>
      <c r="B30" s="93">
        <v>43.347999999999999</v>
      </c>
      <c r="C30" s="93">
        <v>46.455361000000003</v>
      </c>
      <c r="D30" s="93">
        <v>44.374872789999998</v>
      </c>
      <c r="E30" s="93">
        <v>44.170468489999998</v>
      </c>
      <c r="F30" s="93">
        <v>37.638770229999999</v>
      </c>
      <c r="G30" s="90">
        <v>0.95081531042240697</v>
      </c>
      <c r="H30" s="114"/>
    </row>
    <row r="31" spans="1:8" ht="22.5" customHeight="1" x14ac:dyDescent="0.25">
      <c r="A31" s="117" t="s">
        <v>102</v>
      </c>
      <c r="B31" s="93">
        <v>144.48095499999999</v>
      </c>
      <c r="C31" s="93">
        <v>160.36153100000001</v>
      </c>
      <c r="D31" s="93">
        <v>152.18443368000001</v>
      </c>
      <c r="E31" s="93">
        <v>151.96179042</v>
      </c>
      <c r="F31" s="93">
        <v>136.29968632999999</v>
      </c>
      <c r="G31" s="90">
        <v>0.94761997763665695</v>
      </c>
      <c r="H31" s="114"/>
    </row>
    <row r="32" spans="1:8" ht="22.5" customHeight="1" x14ac:dyDescent="0.25">
      <c r="A32" s="110" t="s">
        <v>75</v>
      </c>
      <c r="B32" s="111">
        <v>632.30700000000002</v>
      </c>
      <c r="C32" s="111">
        <v>652.55978400000004</v>
      </c>
      <c r="D32" s="111">
        <v>611.74074834999999</v>
      </c>
      <c r="E32" s="111">
        <v>611.74074834999999</v>
      </c>
      <c r="F32" s="111">
        <v>452.98274013000002</v>
      </c>
      <c r="G32" s="112">
        <v>0.93744782217532396</v>
      </c>
      <c r="H32" s="114"/>
    </row>
    <row r="33" spans="1:8" ht="22.5" customHeight="1" x14ac:dyDescent="0.25">
      <c r="A33" s="117" t="s">
        <v>145</v>
      </c>
      <c r="B33" s="93">
        <v>15.159188</v>
      </c>
      <c r="C33" s="93">
        <v>15.159188</v>
      </c>
      <c r="D33" s="93">
        <v>13.60110117</v>
      </c>
      <c r="E33" s="93">
        <v>13.60110117</v>
      </c>
      <c r="F33" s="93">
        <v>12.63009125</v>
      </c>
      <c r="G33" s="90">
        <v>0.89721831868567103</v>
      </c>
      <c r="H33" s="114"/>
    </row>
    <row r="34" spans="1:8" ht="22.5" customHeight="1" x14ac:dyDescent="0.25">
      <c r="A34" s="117" t="s">
        <v>186</v>
      </c>
      <c r="B34" s="93">
        <v>326.76804199999998</v>
      </c>
      <c r="C34" s="93">
        <v>358.026386</v>
      </c>
      <c r="D34" s="93">
        <v>310.39589381000002</v>
      </c>
      <c r="E34" s="93">
        <v>301.88460426</v>
      </c>
      <c r="F34" s="93">
        <v>273.56117332999997</v>
      </c>
      <c r="G34" s="90">
        <v>0.84319093805560996</v>
      </c>
      <c r="H34" s="114"/>
    </row>
    <row r="35" spans="1:8" ht="22.5" customHeight="1" x14ac:dyDescent="0.25">
      <c r="A35" s="110" t="s">
        <v>58</v>
      </c>
      <c r="B35" s="111">
        <v>1046.4299900000001</v>
      </c>
      <c r="C35" s="111">
        <v>1116.8375570000001</v>
      </c>
      <c r="D35" s="111">
        <v>1017.00606726</v>
      </c>
      <c r="E35" s="111">
        <v>1017.00606726</v>
      </c>
      <c r="F35" s="111">
        <v>897.77862331999995</v>
      </c>
      <c r="G35" s="112">
        <v>0.91061234544425296</v>
      </c>
      <c r="H35" s="114"/>
    </row>
    <row r="36" spans="1:8" ht="22.5" customHeight="1" x14ac:dyDescent="0.25">
      <c r="A36" s="117" t="s">
        <v>136</v>
      </c>
      <c r="B36" s="93">
        <v>36.28</v>
      </c>
      <c r="C36" s="93">
        <v>36.610599999999998</v>
      </c>
      <c r="D36" s="93">
        <v>34.443557429999998</v>
      </c>
      <c r="E36" s="93">
        <v>34.254257930000001</v>
      </c>
      <c r="F36" s="93">
        <v>30.371001159999999</v>
      </c>
      <c r="G36" s="90">
        <v>0.935637709570452</v>
      </c>
      <c r="H36" s="114"/>
    </row>
    <row r="37" spans="1:8" ht="22.5" customHeight="1" x14ac:dyDescent="0.25">
      <c r="A37" s="117" t="s">
        <v>95</v>
      </c>
      <c r="B37" s="93">
        <v>141.52880099999999</v>
      </c>
      <c r="C37" s="93">
        <v>154.43439100000001</v>
      </c>
      <c r="D37" s="93">
        <v>142.79925112999999</v>
      </c>
      <c r="E37" s="93">
        <v>142.40624219</v>
      </c>
      <c r="F37" s="93">
        <v>126.69091561</v>
      </c>
      <c r="G37" s="90">
        <v>0.922114829915055</v>
      </c>
      <c r="H37" s="114"/>
    </row>
    <row r="38" spans="1:8" ht="22.5" customHeight="1" x14ac:dyDescent="0.25">
      <c r="A38" s="117" t="s">
        <v>116</v>
      </c>
      <c r="B38" s="93">
        <v>48.366999999999997</v>
      </c>
      <c r="C38" s="93">
        <v>48.366999999999997</v>
      </c>
      <c r="D38" s="93">
        <v>45.683966130000002</v>
      </c>
      <c r="E38" s="93">
        <v>45.532546070000002</v>
      </c>
      <c r="F38" s="93">
        <v>40.597311900000001</v>
      </c>
      <c r="G38" s="90">
        <v>0.94139694564475696</v>
      </c>
      <c r="H38" s="114"/>
    </row>
    <row r="39" spans="1:8" ht="22.5" customHeight="1" x14ac:dyDescent="0.25">
      <c r="A39" s="117" t="s">
        <v>236</v>
      </c>
      <c r="B39" s="93"/>
      <c r="C39" s="93"/>
      <c r="D39" s="93"/>
      <c r="E39" s="93"/>
      <c r="F39" s="93"/>
      <c r="G39" s="90"/>
      <c r="H39" s="114" t="s">
        <v>252</v>
      </c>
    </row>
    <row r="40" spans="1:8" ht="22.5" customHeight="1" x14ac:dyDescent="0.25">
      <c r="A40" s="117" t="s">
        <v>37</v>
      </c>
      <c r="B40" s="93">
        <v>4737.6850000000004</v>
      </c>
      <c r="C40" s="93">
        <v>5611.1091429999997</v>
      </c>
      <c r="D40" s="93">
        <v>5386.8160944800002</v>
      </c>
      <c r="E40" s="93">
        <v>5386.8160944800002</v>
      </c>
      <c r="F40" s="93">
        <v>5119.3973062200002</v>
      </c>
      <c r="G40" s="90">
        <v>0.96002696743124105</v>
      </c>
      <c r="H40" s="114"/>
    </row>
    <row r="41" spans="1:8" ht="22.5" customHeight="1" x14ac:dyDescent="0.25">
      <c r="A41" s="117" t="s">
        <v>128</v>
      </c>
      <c r="B41" s="93">
        <v>0</v>
      </c>
      <c r="C41" s="93">
        <v>179.67724000000001</v>
      </c>
      <c r="D41" s="93">
        <v>90.929859410000006</v>
      </c>
      <c r="E41" s="93">
        <v>90.859347040000003</v>
      </c>
      <c r="F41" s="93">
        <v>86.392957190000004</v>
      </c>
      <c r="G41" s="90">
        <v>0.50568089224878998</v>
      </c>
      <c r="H41" s="114"/>
    </row>
    <row r="42" spans="1:8" ht="22.5" customHeight="1" x14ac:dyDescent="0.25">
      <c r="A42" s="110" t="s">
        <v>44</v>
      </c>
      <c r="B42" s="111">
        <v>2068.1854640000001</v>
      </c>
      <c r="C42" s="111">
        <v>2586.1826930000002</v>
      </c>
      <c r="D42" s="111">
        <v>2574.2611902899998</v>
      </c>
      <c r="E42" s="111">
        <v>2574.2605902300002</v>
      </c>
      <c r="F42" s="111">
        <v>2322.9009393699998</v>
      </c>
      <c r="G42" s="112">
        <v>0.99539007711935101</v>
      </c>
      <c r="H42" s="114"/>
    </row>
    <row r="43" spans="1:8" ht="22.5" customHeight="1" x14ac:dyDescent="0.25">
      <c r="A43" s="117" t="s">
        <v>56</v>
      </c>
      <c r="B43" s="93">
        <v>1270.1457230000001</v>
      </c>
      <c r="C43" s="93">
        <v>1136.7215799999999</v>
      </c>
      <c r="D43" s="93">
        <v>871.82047877000002</v>
      </c>
      <c r="E43" s="93">
        <v>871.82047877000002</v>
      </c>
      <c r="F43" s="93">
        <v>836.03888227000004</v>
      </c>
      <c r="G43" s="90">
        <v>0.766960436143035</v>
      </c>
      <c r="H43" s="114"/>
    </row>
    <row r="44" spans="1:8" ht="22.5" customHeight="1" x14ac:dyDescent="0.25">
      <c r="A44" s="117" t="s">
        <v>137</v>
      </c>
      <c r="B44" s="93"/>
      <c r="C44" s="93"/>
      <c r="D44" s="93"/>
      <c r="E44" s="93"/>
      <c r="F44" s="93"/>
      <c r="G44" s="90"/>
      <c r="H44" s="114" t="s">
        <v>250</v>
      </c>
    </row>
    <row r="45" spans="1:8" ht="22.5" customHeight="1" x14ac:dyDescent="0.25">
      <c r="A45" s="117" t="s">
        <v>108</v>
      </c>
      <c r="B45" s="93">
        <v>94.278999999999996</v>
      </c>
      <c r="C45" s="93">
        <v>97.263999999999996</v>
      </c>
      <c r="D45" s="93">
        <v>93.340742160000005</v>
      </c>
      <c r="E45" s="93">
        <v>93.340740969999999</v>
      </c>
      <c r="F45" s="93">
        <v>89.945020600000007</v>
      </c>
      <c r="G45" s="90">
        <v>0.95966381158496505</v>
      </c>
      <c r="H45" s="114"/>
    </row>
    <row r="46" spans="1:8" ht="22.5" customHeight="1" x14ac:dyDescent="0.25">
      <c r="A46" s="117" t="s">
        <v>60</v>
      </c>
      <c r="B46" s="93">
        <v>589.337628</v>
      </c>
      <c r="C46" s="93">
        <v>646.59212500000001</v>
      </c>
      <c r="D46" s="93">
        <v>640.45790582999996</v>
      </c>
      <c r="E46" s="93">
        <v>640.25044114000002</v>
      </c>
      <c r="F46" s="93">
        <v>607.11005216000001</v>
      </c>
      <c r="G46" s="90">
        <v>0.99019214182356496</v>
      </c>
      <c r="H46" s="114"/>
    </row>
    <row r="47" spans="1:8" ht="22.5" customHeight="1" x14ac:dyDescent="0.25">
      <c r="A47" s="117" t="s">
        <v>54</v>
      </c>
      <c r="B47" s="93">
        <v>2974.4101099999998</v>
      </c>
      <c r="C47" s="93">
        <v>3292.330042</v>
      </c>
      <c r="D47" s="93">
        <v>2884.5696005599998</v>
      </c>
      <c r="E47" s="93">
        <v>2884.0740865600001</v>
      </c>
      <c r="F47" s="93">
        <v>2556.5898840099999</v>
      </c>
      <c r="G47" s="90">
        <v>0.87599786466365503</v>
      </c>
      <c r="H47" s="114"/>
    </row>
    <row r="48" spans="1:8" ht="22.5" customHeight="1" x14ac:dyDescent="0.25">
      <c r="A48" s="117" t="s">
        <v>74</v>
      </c>
      <c r="B48" s="93">
        <v>628.05700000000002</v>
      </c>
      <c r="C48" s="93">
        <v>571.346</v>
      </c>
      <c r="D48" s="93">
        <v>556.88381724999999</v>
      </c>
      <c r="E48" s="93">
        <v>556.88381724999999</v>
      </c>
      <c r="F48" s="93">
        <v>502.56772210000003</v>
      </c>
      <c r="G48" s="90">
        <v>0.97468752253450697</v>
      </c>
      <c r="H48" s="114"/>
    </row>
    <row r="49" spans="1:8" ht="22.5" customHeight="1" x14ac:dyDescent="0.25">
      <c r="A49" s="117" t="s">
        <v>193</v>
      </c>
      <c r="B49" s="93">
        <v>88.770797000000002</v>
      </c>
      <c r="C49" s="93">
        <v>13.097194999999999</v>
      </c>
      <c r="D49" s="93">
        <v>5.2073881999999996</v>
      </c>
      <c r="E49" s="93">
        <v>5.1331446700000001</v>
      </c>
      <c r="F49" s="93">
        <v>4.4207581200000003</v>
      </c>
      <c r="G49" s="90">
        <v>0.39192702483241598</v>
      </c>
      <c r="H49" s="114"/>
    </row>
    <row r="50" spans="1:8" ht="22.5" customHeight="1" x14ac:dyDescent="0.25">
      <c r="A50" s="117" t="s">
        <v>71</v>
      </c>
      <c r="B50" s="93">
        <v>475.74335300000001</v>
      </c>
      <c r="C50" s="93">
        <v>521.32321400000001</v>
      </c>
      <c r="D50" s="93">
        <v>518.20928140000001</v>
      </c>
      <c r="E50" s="93">
        <v>517.91621238000005</v>
      </c>
      <c r="F50" s="93">
        <v>466.90426804999998</v>
      </c>
      <c r="G50" s="90">
        <v>0.99346470379889895</v>
      </c>
      <c r="H50" s="114"/>
    </row>
    <row r="51" spans="1:8" ht="22.5" customHeight="1" x14ac:dyDescent="0.25">
      <c r="A51" s="117" t="s">
        <v>32</v>
      </c>
      <c r="B51" s="93">
        <v>11676.953849</v>
      </c>
      <c r="C51" s="93">
        <v>14292.720965</v>
      </c>
      <c r="D51" s="93">
        <v>14244.062842609999</v>
      </c>
      <c r="E51" s="93">
        <v>14243.984782609999</v>
      </c>
      <c r="F51" s="93">
        <v>11478.64489229</v>
      </c>
      <c r="G51" s="90">
        <v>0.99659013965854804</v>
      </c>
      <c r="H51" s="114"/>
    </row>
    <row r="52" spans="1:8" ht="22.5" customHeight="1" x14ac:dyDescent="0.25">
      <c r="A52" s="117" t="s">
        <v>100</v>
      </c>
      <c r="B52" s="93">
        <v>211.67443299999999</v>
      </c>
      <c r="C52" s="93">
        <v>240.560911</v>
      </c>
      <c r="D52" s="93">
        <v>239.73920197000001</v>
      </c>
      <c r="E52" s="93">
        <v>239.73920197000001</v>
      </c>
      <c r="F52" s="93">
        <v>209.91806940000001</v>
      </c>
      <c r="G52" s="90">
        <v>0.99658419555120503</v>
      </c>
      <c r="H52" s="114"/>
    </row>
    <row r="53" spans="1:8" ht="22.5" customHeight="1" x14ac:dyDescent="0.25">
      <c r="A53" s="117" t="s">
        <v>62</v>
      </c>
      <c r="B53" s="93">
        <v>1554.189048</v>
      </c>
      <c r="C53" s="93">
        <v>1637.949926</v>
      </c>
      <c r="D53" s="93">
        <v>1531.05286067</v>
      </c>
      <c r="E53" s="93">
        <v>1530.2326921399999</v>
      </c>
      <c r="F53" s="93">
        <v>1109.4431166700001</v>
      </c>
      <c r="G53" s="90">
        <v>0.93423655256479499</v>
      </c>
      <c r="H53" s="114"/>
    </row>
    <row r="54" spans="1:8" ht="22.5" customHeight="1" x14ac:dyDescent="0.25">
      <c r="A54" s="117" t="s">
        <v>109</v>
      </c>
      <c r="B54" s="93">
        <v>125.251</v>
      </c>
      <c r="C54" s="93">
        <v>125.251</v>
      </c>
      <c r="D54" s="93">
        <v>119.22443602</v>
      </c>
      <c r="E54" s="93">
        <v>119.22427664999999</v>
      </c>
      <c r="F54" s="93">
        <v>98.716535269999994</v>
      </c>
      <c r="G54" s="90">
        <v>0.95188283247239602</v>
      </c>
      <c r="H54" s="114"/>
    </row>
    <row r="55" spans="1:8" ht="22.5" customHeight="1" x14ac:dyDescent="0.25">
      <c r="A55" s="117" t="s">
        <v>94</v>
      </c>
      <c r="B55" s="93">
        <v>171.843772</v>
      </c>
      <c r="C55" s="93">
        <v>181.43600000000001</v>
      </c>
      <c r="D55" s="93">
        <v>163.80502432</v>
      </c>
      <c r="E55" s="93">
        <v>163.62675952000001</v>
      </c>
      <c r="F55" s="93">
        <v>144.41160547999999</v>
      </c>
      <c r="G55" s="90">
        <v>0.90184285103287098</v>
      </c>
      <c r="H55" s="114"/>
    </row>
    <row r="56" spans="1:8" ht="22.5" customHeight="1" x14ac:dyDescent="0.25">
      <c r="A56" s="117" t="s">
        <v>87</v>
      </c>
      <c r="B56" s="93">
        <v>479.99318599999998</v>
      </c>
      <c r="C56" s="93">
        <v>570.60377000000005</v>
      </c>
      <c r="D56" s="93">
        <v>453.63955676</v>
      </c>
      <c r="E56" s="93">
        <v>398.88261841000002</v>
      </c>
      <c r="F56" s="93">
        <v>232.57437540999999</v>
      </c>
      <c r="G56" s="90">
        <v>0.69905359792838395</v>
      </c>
      <c r="H56" s="114"/>
    </row>
    <row r="57" spans="1:8" ht="22.5" customHeight="1" x14ac:dyDescent="0.25">
      <c r="A57" s="117" t="s">
        <v>41</v>
      </c>
      <c r="B57" s="93">
        <v>4013.1352109999998</v>
      </c>
      <c r="C57" s="93">
        <v>4416.1071499999998</v>
      </c>
      <c r="D57" s="93">
        <v>4296.2443242899999</v>
      </c>
      <c r="E57" s="93">
        <v>4295.7768324299996</v>
      </c>
      <c r="F57" s="93">
        <v>3960.48646874</v>
      </c>
      <c r="G57" s="90">
        <v>0.97275194792997799</v>
      </c>
      <c r="H57" s="114"/>
    </row>
    <row r="58" spans="1:8" ht="22.5" customHeight="1" x14ac:dyDescent="0.25">
      <c r="A58" s="117" t="s">
        <v>42</v>
      </c>
      <c r="B58" s="93">
        <v>3420.2656360000001</v>
      </c>
      <c r="C58" s="93">
        <v>3894.7586970000002</v>
      </c>
      <c r="D58" s="93">
        <v>3724.9322413999998</v>
      </c>
      <c r="E58" s="93">
        <v>3677.2192477600001</v>
      </c>
      <c r="F58" s="93">
        <v>3294.9107036999999</v>
      </c>
      <c r="G58" s="90">
        <v>0.944145589967471</v>
      </c>
      <c r="H58" s="114"/>
    </row>
    <row r="59" spans="1:8" ht="22.5" customHeight="1" x14ac:dyDescent="0.25">
      <c r="A59" s="117" t="s">
        <v>33</v>
      </c>
      <c r="B59" s="93">
        <v>6730.7168080000001</v>
      </c>
      <c r="C59" s="93">
        <v>7778.2967790000002</v>
      </c>
      <c r="D59" s="93">
        <v>7648.6310174</v>
      </c>
      <c r="E59" s="93">
        <v>7637.8498007600001</v>
      </c>
      <c r="F59" s="93">
        <v>6915.9146455800001</v>
      </c>
      <c r="G59" s="90">
        <v>0.981943736240666</v>
      </c>
      <c r="H59" s="114"/>
    </row>
    <row r="60" spans="1:8" ht="22.5" customHeight="1" x14ac:dyDescent="0.25">
      <c r="A60" s="117" t="s">
        <v>130</v>
      </c>
      <c r="B60" s="93">
        <v>23.765000000000001</v>
      </c>
      <c r="C60" s="93">
        <v>24.690619999999999</v>
      </c>
      <c r="D60" s="93">
        <v>22.414469629999999</v>
      </c>
      <c r="E60" s="93">
        <v>22.13589283</v>
      </c>
      <c r="F60" s="93">
        <v>19.069817780000001</v>
      </c>
      <c r="G60" s="90">
        <v>0.89653045691035704</v>
      </c>
      <c r="H60" s="114"/>
    </row>
    <row r="61" spans="1:8" ht="22.5" customHeight="1" x14ac:dyDescent="0.25">
      <c r="A61" s="110" t="s">
        <v>194</v>
      </c>
      <c r="B61" s="111">
        <v>51.823073000000001</v>
      </c>
      <c r="C61" s="111">
        <v>58.539897000000003</v>
      </c>
      <c r="D61" s="111">
        <v>55.030371799999998</v>
      </c>
      <c r="E61" s="111">
        <v>55.030371799999998</v>
      </c>
      <c r="F61" s="111">
        <v>49.321038360000003</v>
      </c>
      <c r="G61" s="112">
        <v>0.94004900281939296</v>
      </c>
      <c r="H61" s="114"/>
    </row>
    <row r="62" spans="1:8" ht="22.5" customHeight="1" x14ac:dyDescent="0.25">
      <c r="A62" s="117" t="s">
        <v>34</v>
      </c>
      <c r="B62" s="93">
        <v>6608.467001</v>
      </c>
      <c r="C62" s="93">
        <v>7010.0912150000004</v>
      </c>
      <c r="D62" s="93">
        <v>6822.9150724399997</v>
      </c>
      <c r="E62" s="93">
        <v>6753.1979210299996</v>
      </c>
      <c r="F62" s="93">
        <v>6614.3989244799996</v>
      </c>
      <c r="G62" s="90">
        <v>0.96335378726309495</v>
      </c>
      <c r="H62" s="114"/>
    </row>
    <row r="63" spans="1:8" ht="22.5" customHeight="1" x14ac:dyDescent="0.25">
      <c r="A63" s="117" t="s">
        <v>183</v>
      </c>
      <c r="B63" s="93">
        <v>612.29499999999996</v>
      </c>
      <c r="C63" s="93">
        <v>721.23868500000003</v>
      </c>
      <c r="D63" s="93">
        <v>678.54916636999997</v>
      </c>
      <c r="E63" s="93">
        <v>678.54916581999998</v>
      </c>
      <c r="F63" s="93">
        <v>664.33435204</v>
      </c>
      <c r="G63" s="90">
        <v>0.94081082994043796</v>
      </c>
      <c r="H63" s="114"/>
    </row>
    <row r="64" spans="1:8" ht="22.5" customHeight="1" x14ac:dyDescent="0.25">
      <c r="A64" s="117" t="s">
        <v>123</v>
      </c>
      <c r="B64" s="93"/>
      <c r="C64" s="93"/>
      <c r="D64" s="93"/>
      <c r="E64" s="93"/>
      <c r="F64" s="93"/>
      <c r="G64" s="90"/>
      <c r="H64" s="114" t="s">
        <v>242</v>
      </c>
    </row>
    <row r="65" spans="1:8" ht="22.5" customHeight="1" x14ac:dyDescent="0.25">
      <c r="A65" s="117" t="s">
        <v>93</v>
      </c>
      <c r="B65" s="93">
        <v>164.326483</v>
      </c>
      <c r="C65" s="93">
        <v>190.69668300000001</v>
      </c>
      <c r="D65" s="93">
        <v>180.29333794999999</v>
      </c>
      <c r="E65" s="93">
        <v>180.29239265999999</v>
      </c>
      <c r="F65" s="93">
        <v>167.29330562999999</v>
      </c>
      <c r="G65" s="90">
        <v>0.94544063286092905</v>
      </c>
      <c r="H65" s="114"/>
    </row>
    <row r="66" spans="1:8" ht="22.5" customHeight="1" x14ac:dyDescent="0.25">
      <c r="A66" s="117" t="s">
        <v>104</v>
      </c>
      <c r="B66" s="93">
        <v>113.09217599999999</v>
      </c>
      <c r="C66" s="93">
        <v>135.59217599999999</v>
      </c>
      <c r="D66" s="93">
        <v>134.16332643999999</v>
      </c>
      <c r="E66" s="93">
        <v>134.16332643999999</v>
      </c>
      <c r="F66" s="93">
        <v>118.95144209</v>
      </c>
      <c r="G66" s="90">
        <v>0.98946215333250498</v>
      </c>
      <c r="H66" s="114"/>
    </row>
    <row r="67" spans="1:8" ht="22.5" customHeight="1" x14ac:dyDescent="0.25">
      <c r="A67" s="117" t="s">
        <v>35</v>
      </c>
      <c r="B67" s="93">
        <v>3892.5</v>
      </c>
      <c r="C67" s="93">
        <v>4624.7184239999997</v>
      </c>
      <c r="D67" s="93">
        <v>4595.0469228900001</v>
      </c>
      <c r="E67" s="93">
        <v>4594.8535321099998</v>
      </c>
      <c r="F67" s="93">
        <v>4590.81522804</v>
      </c>
      <c r="G67" s="90">
        <v>0.99354233292668903</v>
      </c>
      <c r="H67" s="114"/>
    </row>
    <row r="68" spans="1:8" ht="22.5" customHeight="1" x14ac:dyDescent="0.25">
      <c r="A68" s="110" t="s">
        <v>105</v>
      </c>
      <c r="B68" s="111">
        <v>100.114</v>
      </c>
      <c r="C68" s="111">
        <v>106.26684400000001</v>
      </c>
      <c r="D68" s="111">
        <v>89.233738739999893</v>
      </c>
      <c r="E68" s="111">
        <v>89.233738740000007</v>
      </c>
      <c r="F68" s="111">
        <v>83.231661950000003</v>
      </c>
      <c r="G68" s="112">
        <v>0.83971383153149803</v>
      </c>
      <c r="H68" s="114"/>
    </row>
    <row r="69" spans="1:8" ht="22.5" customHeight="1" x14ac:dyDescent="0.25">
      <c r="A69" s="110" t="s">
        <v>133</v>
      </c>
      <c r="B69" s="111">
        <v>53.347999999999999</v>
      </c>
      <c r="C69" s="111">
        <v>55.847999999999999</v>
      </c>
      <c r="D69" s="111">
        <v>44.403404109999997</v>
      </c>
      <c r="E69" s="111">
        <v>44.403404109999997</v>
      </c>
      <c r="F69" s="111">
        <v>36.470870079999997</v>
      </c>
      <c r="G69" s="112">
        <v>0.79507599394785899</v>
      </c>
      <c r="H69" s="114"/>
    </row>
    <row r="70" spans="1:8" ht="22.5" customHeight="1" x14ac:dyDescent="0.25">
      <c r="A70" s="117" t="s">
        <v>129</v>
      </c>
      <c r="B70" s="93">
        <v>59.441000000000003</v>
      </c>
      <c r="C70" s="93">
        <v>62.437288000000002</v>
      </c>
      <c r="D70" s="93">
        <v>60.799159269999997</v>
      </c>
      <c r="E70" s="93">
        <v>60.799159269999997</v>
      </c>
      <c r="F70" s="93">
        <v>48.880090189999997</v>
      </c>
      <c r="G70" s="90">
        <v>0.97376361494112296</v>
      </c>
      <c r="H70" s="114"/>
    </row>
    <row r="71" spans="1:8" ht="22.5" customHeight="1" x14ac:dyDescent="0.25">
      <c r="A71" s="117" t="s">
        <v>127</v>
      </c>
      <c r="B71" s="93">
        <v>59.179026999999998</v>
      </c>
      <c r="C71" s="93">
        <v>59.179026999999998</v>
      </c>
      <c r="D71" s="93">
        <v>53.931627599999999</v>
      </c>
      <c r="E71" s="93">
        <v>53.93160546</v>
      </c>
      <c r="F71" s="93">
        <v>50.694592530000001</v>
      </c>
      <c r="G71" s="90">
        <v>0.91132970908764699</v>
      </c>
      <c r="H71" s="114"/>
    </row>
    <row r="72" spans="1:8" ht="22.5" customHeight="1" x14ac:dyDescent="0.25">
      <c r="A72" s="117" t="s">
        <v>89</v>
      </c>
      <c r="B72" s="93">
        <v>331.16043200000001</v>
      </c>
      <c r="C72" s="93">
        <v>765.38411399999995</v>
      </c>
      <c r="D72" s="93">
        <v>736.89607218000003</v>
      </c>
      <c r="E72" s="93">
        <v>733.58384134999994</v>
      </c>
      <c r="F72" s="93">
        <v>319.84787738</v>
      </c>
      <c r="G72" s="90">
        <v>0.95845187786325003</v>
      </c>
      <c r="H72" s="114"/>
    </row>
    <row r="73" spans="1:8" ht="22.5" customHeight="1" x14ac:dyDescent="0.25">
      <c r="A73" s="117" t="s">
        <v>135</v>
      </c>
      <c r="B73" s="93">
        <v>42.51</v>
      </c>
      <c r="C73" s="93">
        <v>63.403598000000002</v>
      </c>
      <c r="D73" s="93">
        <v>62.899792660000003</v>
      </c>
      <c r="E73" s="93">
        <v>62.899792660000003</v>
      </c>
      <c r="F73" s="93">
        <v>46.558747490000002</v>
      </c>
      <c r="G73" s="90">
        <v>0.99205399447520304</v>
      </c>
      <c r="H73" s="114"/>
    </row>
    <row r="74" spans="1:8" ht="22.5" customHeight="1" x14ac:dyDescent="0.25">
      <c r="A74" s="117" t="s">
        <v>84</v>
      </c>
      <c r="B74" s="93">
        <v>358.37400000000002</v>
      </c>
      <c r="C74" s="93">
        <v>364.524</v>
      </c>
      <c r="D74" s="93">
        <v>347.060182</v>
      </c>
      <c r="E74" s="93">
        <v>344.07890200000003</v>
      </c>
      <c r="F74" s="93">
        <v>272.97284524000003</v>
      </c>
      <c r="G74" s="90">
        <v>0.94391288913761495</v>
      </c>
      <c r="H74" s="114"/>
    </row>
    <row r="75" spans="1:8" ht="22.5" customHeight="1" x14ac:dyDescent="0.25">
      <c r="A75" s="110" t="s">
        <v>112</v>
      </c>
      <c r="B75" s="111">
        <v>70.519000000000005</v>
      </c>
      <c r="C75" s="111">
        <v>89.297948000000005</v>
      </c>
      <c r="D75" s="111">
        <v>85.506735199999994</v>
      </c>
      <c r="E75" s="111">
        <v>84.430759690000002</v>
      </c>
      <c r="F75" s="111">
        <v>69.234244340000004</v>
      </c>
      <c r="G75" s="112">
        <v>0.94549495907789505</v>
      </c>
      <c r="H75" s="114"/>
    </row>
    <row r="76" spans="1:8" ht="22.5" customHeight="1" x14ac:dyDescent="0.25">
      <c r="A76" s="110" t="s">
        <v>111</v>
      </c>
      <c r="B76" s="111">
        <v>64.751236000000006</v>
      </c>
      <c r="C76" s="111">
        <v>79.374666000000005</v>
      </c>
      <c r="D76" s="111">
        <v>71.332910870000006</v>
      </c>
      <c r="E76" s="111">
        <v>71.332910859999998</v>
      </c>
      <c r="F76" s="111">
        <v>66.739073219999995</v>
      </c>
      <c r="G76" s="112">
        <v>0.89868612310129203</v>
      </c>
      <c r="H76" s="114"/>
    </row>
    <row r="77" spans="1:8" s="92" customFormat="1" ht="22.5" customHeight="1" x14ac:dyDescent="0.25">
      <c r="A77" s="117" t="s">
        <v>134</v>
      </c>
      <c r="B77" s="120"/>
      <c r="C77" s="120"/>
      <c r="D77" s="120"/>
      <c r="E77" s="120"/>
      <c r="F77" s="120"/>
      <c r="G77" s="121"/>
      <c r="H77" s="92" t="s">
        <v>243</v>
      </c>
    </row>
    <row r="78" spans="1:8" ht="22.5" customHeight="1" x14ac:dyDescent="0.25">
      <c r="A78" s="117" t="s">
        <v>97</v>
      </c>
      <c r="B78" s="93">
        <v>181.96799999999999</v>
      </c>
      <c r="C78" s="93">
        <v>318.20543400000003</v>
      </c>
      <c r="D78" s="93">
        <v>296.95098796000002</v>
      </c>
      <c r="E78" s="93">
        <v>296.86122824</v>
      </c>
      <c r="F78" s="93">
        <v>210.36481972000001</v>
      </c>
      <c r="G78" s="90">
        <v>0.93292318898614401</v>
      </c>
      <c r="H78" s="114"/>
    </row>
    <row r="79" spans="1:8" ht="22.5" customHeight="1" x14ac:dyDescent="0.25">
      <c r="A79" s="117" t="s">
        <v>125</v>
      </c>
      <c r="B79" s="93">
        <v>56.179000000000002</v>
      </c>
      <c r="C79" s="93">
        <v>61.076999999999998</v>
      </c>
      <c r="D79" s="93">
        <v>59.070432680000003</v>
      </c>
      <c r="E79" s="93">
        <v>59.070430260000002</v>
      </c>
      <c r="F79" s="93">
        <v>55.871451759999999</v>
      </c>
      <c r="G79" s="90">
        <v>0.96714688442457897</v>
      </c>
      <c r="H79" s="114"/>
    </row>
    <row r="80" spans="1:8" s="238" customFormat="1" ht="22.5" customHeight="1" x14ac:dyDescent="0.25">
      <c r="A80" s="191" t="s">
        <v>132</v>
      </c>
      <c r="B80" s="197">
        <v>32.866999999999997</v>
      </c>
      <c r="C80" s="197">
        <v>46.601599999999998</v>
      </c>
      <c r="D80" s="197">
        <v>40.128381130000001</v>
      </c>
      <c r="E80" s="197">
        <v>40.112981140000002</v>
      </c>
      <c r="F80" s="197">
        <v>36.886983069999999</v>
      </c>
      <c r="G80" s="198">
        <v>0.86076403256540501</v>
      </c>
      <c r="H80" s="199"/>
    </row>
    <row r="81" spans="1:8" ht="22.5" customHeight="1" x14ac:dyDescent="0.25">
      <c r="A81" s="110" t="s">
        <v>51</v>
      </c>
      <c r="B81" s="111">
        <v>1629.518</v>
      </c>
      <c r="C81" s="111">
        <v>1824.2604249999999</v>
      </c>
      <c r="D81" s="111">
        <v>1728.9649575399999</v>
      </c>
      <c r="E81" s="111">
        <v>1710.35119285</v>
      </c>
      <c r="F81" s="111">
        <v>1574.05859366</v>
      </c>
      <c r="G81" s="112">
        <v>0.93755867825176298</v>
      </c>
      <c r="H81" s="114"/>
    </row>
    <row r="82" spans="1:8" ht="22.5" customHeight="1" x14ac:dyDescent="0.25">
      <c r="A82" s="110" t="s">
        <v>76</v>
      </c>
      <c r="B82" s="111">
        <v>353.03839699999997</v>
      </c>
      <c r="C82" s="111">
        <v>451.00039700000002</v>
      </c>
      <c r="D82" s="111">
        <v>437.03944536</v>
      </c>
      <c r="E82" s="111">
        <v>436.77183287999998</v>
      </c>
      <c r="F82" s="111">
        <v>375.59649984999999</v>
      </c>
      <c r="G82" s="112">
        <v>0.96845110511066801</v>
      </c>
      <c r="H82" s="114"/>
    </row>
    <row r="83" spans="1:8" ht="22.5" customHeight="1" x14ac:dyDescent="0.25">
      <c r="A83" s="110" t="s">
        <v>113</v>
      </c>
      <c r="B83" s="111">
        <v>151.489</v>
      </c>
      <c r="C83" s="111">
        <v>155.1979</v>
      </c>
      <c r="D83" s="111">
        <v>135.65711947</v>
      </c>
      <c r="E83" s="111">
        <v>135.65711737999999</v>
      </c>
      <c r="F83" s="111">
        <v>125.91625657</v>
      </c>
      <c r="G83" s="112">
        <v>0.87409119182669304</v>
      </c>
      <c r="H83" s="114"/>
    </row>
    <row r="84" spans="1:8" ht="22.5" customHeight="1" x14ac:dyDescent="0.25">
      <c r="A84" s="110" t="s">
        <v>122</v>
      </c>
      <c r="B84" s="111">
        <v>77.635000000000005</v>
      </c>
      <c r="C84" s="111">
        <v>83.333954000000006</v>
      </c>
      <c r="D84" s="111">
        <v>82.75899742</v>
      </c>
      <c r="E84" s="111">
        <v>82.73558937</v>
      </c>
      <c r="F84" s="111">
        <v>76.149388290000005</v>
      </c>
      <c r="G84" s="112">
        <v>0.99281967791903902</v>
      </c>
      <c r="H84" s="114"/>
    </row>
    <row r="85" spans="1:8" s="92" customFormat="1" ht="22.5" customHeight="1" x14ac:dyDescent="0.25">
      <c r="A85" s="110" t="s">
        <v>139</v>
      </c>
      <c r="B85" s="111"/>
      <c r="C85" s="111"/>
      <c r="D85" s="111"/>
      <c r="E85" s="111"/>
      <c r="F85" s="111"/>
      <c r="G85" s="112"/>
      <c r="H85" s="92" t="s">
        <v>243</v>
      </c>
    </row>
    <row r="86" spans="1:8" ht="22.5" customHeight="1" x14ac:dyDescent="0.25">
      <c r="A86" s="117" t="s">
        <v>120</v>
      </c>
      <c r="B86" s="93">
        <v>61.621200000000002</v>
      </c>
      <c r="C86" s="93">
        <v>64.081199999999995</v>
      </c>
      <c r="D86" s="93">
        <v>63.138446219999999</v>
      </c>
      <c r="E86" s="93">
        <v>63.090712230000001</v>
      </c>
      <c r="F86" s="93">
        <v>46.51266013</v>
      </c>
      <c r="G86" s="90">
        <v>0.98454323935881305</v>
      </c>
      <c r="H86" s="114"/>
    </row>
    <row r="87" spans="1:8" ht="22.5" customHeight="1" x14ac:dyDescent="0.25">
      <c r="A87" s="117" t="s">
        <v>141</v>
      </c>
      <c r="B87" s="93"/>
      <c r="C87" s="93"/>
      <c r="D87" s="93"/>
      <c r="E87" s="93"/>
      <c r="F87" s="93"/>
      <c r="G87" s="90"/>
      <c r="H87" s="114" t="s">
        <v>247</v>
      </c>
    </row>
    <row r="88" spans="1:8" ht="22.5" customHeight="1" x14ac:dyDescent="0.25">
      <c r="A88" s="117" t="s">
        <v>181</v>
      </c>
      <c r="B88" s="93">
        <v>2759.951247</v>
      </c>
      <c r="C88" s="93">
        <v>3165.347769</v>
      </c>
      <c r="D88" s="93">
        <v>2516.9949115200002</v>
      </c>
      <c r="E88" s="93">
        <v>2488.39607441</v>
      </c>
      <c r="F88" s="93">
        <v>2083.4294989599998</v>
      </c>
      <c r="G88" s="90">
        <v>0.78613670787780099</v>
      </c>
      <c r="H88" s="114"/>
    </row>
    <row r="89" spans="1:8" ht="22.5" customHeight="1" x14ac:dyDescent="0.25">
      <c r="A89" s="117" t="s">
        <v>57</v>
      </c>
      <c r="B89" s="93"/>
      <c r="C89" s="93"/>
      <c r="D89" s="93"/>
      <c r="E89" s="93"/>
      <c r="F89" s="93"/>
      <c r="G89" s="90"/>
      <c r="H89" s="114" t="s">
        <v>242</v>
      </c>
    </row>
    <row r="90" spans="1:8" ht="22.5" customHeight="1" x14ac:dyDescent="0.25">
      <c r="A90" s="110" t="s">
        <v>63</v>
      </c>
      <c r="B90" s="111">
        <v>1028.330651</v>
      </c>
      <c r="C90" s="111">
        <v>1116.397279</v>
      </c>
      <c r="D90" s="111">
        <v>1019.3110033299999</v>
      </c>
      <c r="E90" s="111">
        <v>1019.3110033299999</v>
      </c>
      <c r="F90" s="111">
        <v>840.19207542000004</v>
      </c>
      <c r="G90" s="112">
        <v>0.91303608715620999</v>
      </c>
      <c r="H90" s="114"/>
    </row>
    <row r="91" spans="1:8" ht="22.5" customHeight="1" x14ac:dyDescent="0.25">
      <c r="A91" s="117" t="s">
        <v>151</v>
      </c>
      <c r="B91" s="93"/>
      <c r="C91" s="93"/>
      <c r="D91" s="93"/>
      <c r="E91" s="93"/>
      <c r="F91" s="93"/>
      <c r="G91" s="90"/>
      <c r="H91" s="114" t="s">
        <v>242</v>
      </c>
    </row>
    <row r="92" spans="1:8" ht="22.5" customHeight="1" x14ac:dyDescent="0.25">
      <c r="A92" s="117" t="s">
        <v>73</v>
      </c>
      <c r="B92" s="93"/>
      <c r="C92" s="93"/>
      <c r="D92" s="93"/>
      <c r="E92" s="93"/>
      <c r="F92" s="93"/>
      <c r="G92" s="90"/>
      <c r="H92" s="114" t="s">
        <v>247</v>
      </c>
    </row>
    <row r="93" spans="1:8" ht="22.5" customHeight="1" x14ac:dyDescent="0.25">
      <c r="A93" s="117" t="s">
        <v>85</v>
      </c>
      <c r="B93" s="93">
        <v>816.80483600000002</v>
      </c>
      <c r="C93" s="93">
        <v>826.298947</v>
      </c>
      <c r="D93" s="93">
        <v>734.94742441000005</v>
      </c>
      <c r="E93" s="93">
        <v>730.33349432</v>
      </c>
      <c r="F93" s="93">
        <v>387.28319639</v>
      </c>
      <c r="G93" s="90">
        <v>0.88386109769543197</v>
      </c>
      <c r="H93" s="114"/>
    </row>
    <row r="94" spans="1:8" ht="22.5" customHeight="1" x14ac:dyDescent="0.25">
      <c r="A94" s="117" t="s">
        <v>31</v>
      </c>
      <c r="B94" s="93">
        <v>26598.456257000002</v>
      </c>
      <c r="C94" s="93">
        <v>31972.650684</v>
      </c>
      <c r="D94" s="93">
        <v>31456.249681559999</v>
      </c>
      <c r="E94" s="93">
        <v>31443.15035769</v>
      </c>
      <c r="F94" s="93">
        <v>30146.928266930001</v>
      </c>
      <c r="G94" s="90">
        <v>0.98343896064348002</v>
      </c>
      <c r="H94" s="114"/>
    </row>
    <row r="95" spans="1:8" ht="22.5" customHeight="1" x14ac:dyDescent="0.25">
      <c r="A95" s="117" t="s">
        <v>180</v>
      </c>
      <c r="B95" s="93">
        <v>4176.1516510000001</v>
      </c>
      <c r="C95" s="93">
        <v>4294.2393590000001</v>
      </c>
      <c r="D95" s="93">
        <v>2426.16916163</v>
      </c>
      <c r="E95" s="93">
        <v>2408.8597384300001</v>
      </c>
      <c r="F95" s="93">
        <v>2154.6039432299999</v>
      </c>
      <c r="G95" s="90">
        <v>0.56095143680834603</v>
      </c>
      <c r="H95" s="114"/>
    </row>
    <row r="96" spans="1:8" ht="22.5" customHeight="1" x14ac:dyDescent="0.25">
      <c r="A96" s="117" t="s">
        <v>25</v>
      </c>
      <c r="B96" s="93">
        <v>27297.746834000001</v>
      </c>
      <c r="C96" s="93">
        <v>30735.664234</v>
      </c>
      <c r="D96" s="93">
        <v>30666.34235857</v>
      </c>
      <c r="E96" s="93">
        <v>30649.382042779998</v>
      </c>
      <c r="F96" s="93">
        <v>26748.272684600001</v>
      </c>
      <c r="G96" s="90">
        <v>0.99719276633935405</v>
      </c>
      <c r="H96" s="114"/>
    </row>
    <row r="97" spans="1:8" ht="22.5" customHeight="1" x14ac:dyDescent="0.25">
      <c r="A97" s="117" t="s">
        <v>185</v>
      </c>
      <c r="B97" s="93">
        <v>894.07669099999998</v>
      </c>
      <c r="C97" s="93">
        <v>711.532151</v>
      </c>
      <c r="D97" s="93">
        <v>577.36542692</v>
      </c>
      <c r="E97" s="93">
        <v>571.60371081000005</v>
      </c>
      <c r="F97" s="93">
        <v>434.81935952999999</v>
      </c>
      <c r="G97" s="90">
        <v>0.80334206965441901</v>
      </c>
      <c r="H97" s="114"/>
    </row>
    <row r="98" spans="1:8" ht="22.5" customHeight="1" x14ac:dyDescent="0.25">
      <c r="A98" s="117" t="s">
        <v>27</v>
      </c>
      <c r="B98" s="93"/>
      <c r="C98" s="93"/>
      <c r="D98" s="93"/>
      <c r="E98" s="93"/>
      <c r="F98" s="93"/>
      <c r="G98" s="90"/>
      <c r="H98" s="114" t="s">
        <v>245</v>
      </c>
    </row>
    <row r="99" spans="1:8" s="92" customFormat="1" ht="22.5" customHeight="1" x14ac:dyDescent="0.25">
      <c r="A99" s="117" t="s">
        <v>92</v>
      </c>
      <c r="B99" s="120"/>
      <c r="C99" s="120"/>
      <c r="D99" s="120"/>
      <c r="E99" s="120"/>
      <c r="F99" s="120"/>
      <c r="G99" s="121"/>
      <c r="H99" s="92" t="s">
        <v>243</v>
      </c>
    </row>
    <row r="100" spans="1:8" ht="22.5" customHeight="1" x14ac:dyDescent="0.25">
      <c r="A100" s="117" t="s">
        <v>149</v>
      </c>
      <c r="B100" s="93"/>
      <c r="C100" s="93"/>
      <c r="D100" s="93"/>
      <c r="E100" s="93"/>
      <c r="F100" s="93"/>
      <c r="G100" s="90"/>
      <c r="H100" s="114" t="s">
        <v>245</v>
      </c>
    </row>
    <row r="101" spans="1:8" ht="22.5" customHeight="1" x14ac:dyDescent="0.25">
      <c r="A101" s="117" t="s">
        <v>182</v>
      </c>
      <c r="B101" s="93">
        <v>906.23394299999995</v>
      </c>
      <c r="C101" s="93">
        <v>1484.2074130000001</v>
      </c>
      <c r="D101" s="93">
        <v>826.33764514999996</v>
      </c>
      <c r="E101" s="93">
        <v>823.51411762999999</v>
      </c>
      <c r="F101" s="93">
        <v>702.30607212999996</v>
      </c>
      <c r="G101" s="90">
        <v>0.55485110127933301</v>
      </c>
      <c r="H101" s="114"/>
    </row>
    <row r="102" spans="1:8" ht="22.5" customHeight="1" x14ac:dyDescent="0.25">
      <c r="A102" s="117" t="s">
        <v>70</v>
      </c>
      <c r="B102" s="93"/>
      <c r="C102" s="93"/>
      <c r="D102" s="93"/>
      <c r="E102" s="93"/>
      <c r="F102" s="93"/>
      <c r="G102" s="90"/>
      <c r="H102" s="114" t="s">
        <v>242</v>
      </c>
    </row>
    <row r="103" spans="1:8" ht="22.5" customHeight="1" x14ac:dyDescent="0.25">
      <c r="A103" s="117" t="s">
        <v>55</v>
      </c>
      <c r="B103" s="93"/>
      <c r="C103" s="93"/>
      <c r="D103" s="93"/>
      <c r="E103" s="93"/>
      <c r="F103" s="93"/>
      <c r="G103" s="90"/>
      <c r="H103" s="114" t="s">
        <v>242</v>
      </c>
    </row>
    <row r="104" spans="1:8" ht="22.5" customHeight="1" x14ac:dyDescent="0.25">
      <c r="A104" s="117" t="s">
        <v>178</v>
      </c>
      <c r="B104" s="93">
        <v>57958.366882000002</v>
      </c>
      <c r="C104" s="93">
        <v>58531.029028999998</v>
      </c>
      <c r="D104" s="93">
        <v>54696.064689669998</v>
      </c>
      <c r="E104" s="93">
        <v>54588.28808292</v>
      </c>
      <c r="F104" s="93">
        <v>49102.309731000001</v>
      </c>
      <c r="G104" s="90">
        <v>0.93263844816180297</v>
      </c>
      <c r="H104" s="114"/>
    </row>
    <row r="105" spans="1:8" ht="22.5" customHeight="1" x14ac:dyDescent="0.25">
      <c r="A105" s="117" t="s">
        <v>47</v>
      </c>
      <c r="B105" s="93">
        <v>2241.833502</v>
      </c>
      <c r="C105" s="93">
        <v>2429.7199599999999</v>
      </c>
      <c r="D105" s="93">
        <v>2299.3600043599999</v>
      </c>
      <c r="E105" s="93">
        <v>2287.1528110200002</v>
      </c>
      <c r="F105" s="93">
        <v>2064.6731131900001</v>
      </c>
      <c r="G105" s="90">
        <v>0.94132362933710301</v>
      </c>
      <c r="H105" s="114"/>
    </row>
    <row r="106" spans="1:8" ht="22.5" customHeight="1" x14ac:dyDescent="0.25">
      <c r="A106" s="117" t="s">
        <v>36</v>
      </c>
      <c r="B106" s="93">
        <v>7309.0085639999998</v>
      </c>
      <c r="C106" s="93">
        <v>9161.5829410000006</v>
      </c>
      <c r="D106" s="93">
        <v>8533.8880166599993</v>
      </c>
      <c r="E106" s="93">
        <v>8488.4807400400005</v>
      </c>
      <c r="F106" s="93">
        <v>7454.5081636499999</v>
      </c>
      <c r="G106" s="90">
        <v>0.92652992334460804</v>
      </c>
      <c r="H106" s="114"/>
    </row>
    <row r="107" spans="1:8" ht="22.5" customHeight="1" x14ac:dyDescent="0.25">
      <c r="A107" s="117" t="s">
        <v>53</v>
      </c>
      <c r="B107" s="93">
        <v>824.96712500000001</v>
      </c>
      <c r="C107" s="93">
        <v>545.97021400000006</v>
      </c>
      <c r="D107" s="93">
        <v>371.01236177999999</v>
      </c>
      <c r="E107" s="93">
        <v>370.38987589999999</v>
      </c>
      <c r="F107" s="93">
        <v>299.45955148000002</v>
      </c>
      <c r="G107" s="90">
        <v>0.67840674528079603</v>
      </c>
      <c r="H107" s="114"/>
    </row>
    <row r="108" spans="1:8" ht="22.5" customHeight="1" x14ac:dyDescent="0.25">
      <c r="A108" s="117" t="s">
        <v>45</v>
      </c>
      <c r="B108" s="93">
        <v>3194.2052819999999</v>
      </c>
      <c r="C108" s="93">
        <v>3362.2209579999999</v>
      </c>
      <c r="D108" s="93">
        <v>3175.1165903699998</v>
      </c>
      <c r="E108" s="93">
        <v>3171.3692122000002</v>
      </c>
      <c r="F108" s="93">
        <v>3033.8641424500001</v>
      </c>
      <c r="G108" s="90">
        <v>0.94323640588049695</v>
      </c>
      <c r="H108" s="114"/>
    </row>
    <row r="109" spans="1:8" ht="22.5" customHeight="1" x14ac:dyDescent="0.25">
      <c r="A109" s="117" t="s">
        <v>30</v>
      </c>
      <c r="B109" s="93"/>
      <c r="C109" s="93"/>
      <c r="D109" s="93"/>
      <c r="E109" s="93"/>
      <c r="F109" s="93"/>
      <c r="G109" s="90"/>
      <c r="H109" s="114" t="s">
        <v>242</v>
      </c>
    </row>
    <row r="110" spans="1:8" ht="22.5" customHeight="1" x14ac:dyDescent="0.25">
      <c r="A110" s="117" t="s">
        <v>81</v>
      </c>
      <c r="B110" s="93">
        <v>383.89299999999997</v>
      </c>
      <c r="C110" s="93">
        <v>480.52662299999997</v>
      </c>
      <c r="D110" s="93">
        <v>338.40827982000002</v>
      </c>
      <c r="E110" s="93">
        <v>327.02136256</v>
      </c>
      <c r="F110" s="93">
        <v>286.28086889000002</v>
      </c>
      <c r="G110" s="90">
        <v>0.68054785501447701</v>
      </c>
      <c r="H110" s="114"/>
    </row>
    <row r="111" spans="1:8" ht="22.5" customHeight="1" x14ac:dyDescent="0.25">
      <c r="A111" s="117" t="s">
        <v>179</v>
      </c>
      <c r="B111" s="93">
        <v>859.82262500000002</v>
      </c>
      <c r="C111" s="93">
        <v>13167.948829999999</v>
      </c>
      <c r="D111" s="93">
        <v>11329.86099891</v>
      </c>
      <c r="E111" s="93">
        <v>11327.63965542</v>
      </c>
      <c r="F111" s="93">
        <v>9553.7563986099995</v>
      </c>
      <c r="G111" s="90">
        <v>0.86024329238071595</v>
      </c>
      <c r="H111" s="114"/>
    </row>
    <row r="112" spans="1:8" ht="22.5" customHeight="1" x14ac:dyDescent="0.25">
      <c r="A112" s="117" t="s">
        <v>26</v>
      </c>
      <c r="B112" s="93">
        <v>41127.502036999998</v>
      </c>
      <c r="C112" s="93">
        <v>56826.361137</v>
      </c>
      <c r="D112" s="93">
        <v>55530.441371779998</v>
      </c>
      <c r="E112" s="93">
        <v>55530.441371779998</v>
      </c>
      <c r="F112" s="93">
        <v>51336.381936029997</v>
      </c>
      <c r="G112" s="90">
        <v>0.97719509503528201</v>
      </c>
      <c r="H112" s="114"/>
    </row>
    <row r="113" spans="1:8" ht="22.5" customHeight="1" x14ac:dyDescent="0.25">
      <c r="A113" s="117" t="s">
        <v>201</v>
      </c>
      <c r="B113" s="93"/>
      <c r="C113" s="93"/>
      <c r="D113" s="93"/>
      <c r="E113" s="93"/>
      <c r="F113" s="93"/>
      <c r="G113" s="90"/>
      <c r="H113" s="114" t="s">
        <v>260</v>
      </c>
    </row>
    <row r="114" spans="1:8" ht="22.5" customHeight="1" x14ac:dyDescent="0.25">
      <c r="A114" s="117" t="s">
        <v>197</v>
      </c>
      <c r="B114" s="93">
        <v>77.051157000000003</v>
      </c>
      <c r="C114" s="93">
        <v>77.051157000000003</v>
      </c>
      <c r="D114" s="93">
        <v>65.422592170000001</v>
      </c>
      <c r="E114" s="93">
        <v>64.735913170000003</v>
      </c>
      <c r="F114" s="93">
        <v>60.782234699999997</v>
      </c>
      <c r="G114" s="90">
        <v>0.84016795711451797</v>
      </c>
      <c r="H114" s="114"/>
    </row>
    <row r="115" spans="1:8" ht="22.5" customHeight="1" x14ac:dyDescent="0.25">
      <c r="A115" s="117" t="s">
        <v>138</v>
      </c>
      <c r="B115" s="93">
        <v>23.553999999999998</v>
      </c>
      <c r="C115" s="93">
        <v>26.022214000000002</v>
      </c>
      <c r="D115" s="93">
        <v>24.767585889999999</v>
      </c>
      <c r="E115" s="93">
        <v>24.708965110000001</v>
      </c>
      <c r="F115" s="93">
        <v>22.83972296</v>
      </c>
      <c r="G115" s="90">
        <v>0.94953354507037702</v>
      </c>
      <c r="H115" s="114"/>
    </row>
    <row r="116" spans="1:8" ht="22.5" customHeight="1" x14ac:dyDescent="0.25">
      <c r="A116" s="117" t="s">
        <v>118</v>
      </c>
      <c r="B116" s="93">
        <v>691.57375300000001</v>
      </c>
      <c r="C116" s="93">
        <v>722.89263400000004</v>
      </c>
      <c r="D116" s="93">
        <v>128.00683667000001</v>
      </c>
      <c r="E116" s="93">
        <v>128.00683667000001</v>
      </c>
      <c r="F116" s="93">
        <v>106.48048405</v>
      </c>
      <c r="G116" s="90">
        <v>0.177075862513215</v>
      </c>
      <c r="H116" s="114"/>
    </row>
    <row r="117" spans="1:8" ht="22.5" customHeight="1" x14ac:dyDescent="0.25">
      <c r="A117" s="117" t="s">
        <v>208</v>
      </c>
      <c r="B117" s="93"/>
      <c r="C117" s="93"/>
      <c r="D117" s="93"/>
      <c r="E117" s="93"/>
      <c r="F117" s="93"/>
      <c r="G117" s="90"/>
      <c r="H117" s="122" t="s">
        <v>262</v>
      </c>
    </row>
    <row r="118" spans="1:8" ht="22.5" customHeight="1" x14ac:dyDescent="0.25">
      <c r="A118" s="117" t="s">
        <v>66</v>
      </c>
      <c r="B118" s="93">
        <v>562.06816600000002</v>
      </c>
      <c r="C118" s="93">
        <v>576.83265600000004</v>
      </c>
      <c r="D118" s="93">
        <v>521.77264118999994</v>
      </c>
      <c r="E118" s="93">
        <v>521.77264118999994</v>
      </c>
      <c r="F118" s="93">
        <v>488.59619810999999</v>
      </c>
      <c r="G118" s="90">
        <v>0.90454768079219094</v>
      </c>
      <c r="H118" s="114"/>
    </row>
    <row r="119" spans="1:8" ht="22.5" customHeight="1" x14ac:dyDescent="0.25">
      <c r="A119" s="117" t="s">
        <v>38</v>
      </c>
      <c r="B119" s="93">
        <v>6133.0190000000002</v>
      </c>
      <c r="C119" s="93">
        <v>6857.8424130000003</v>
      </c>
      <c r="D119" s="93">
        <v>6714.2898370100002</v>
      </c>
      <c r="E119" s="93">
        <v>6680.2429000000002</v>
      </c>
      <c r="F119" s="93">
        <v>6280.1971157999997</v>
      </c>
      <c r="G119" s="90">
        <v>0.97410271302482299</v>
      </c>
      <c r="H119" s="114"/>
    </row>
    <row r="120" spans="1:8" ht="22.5" customHeight="1" x14ac:dyDescent="0.25">
      <c r="A120" s="117" t="s">
        <v>40</v>
      </c>
      <c r="B120" s="93">
        <v>3552.9643289999999</v>
      </c>
      <c r="C120" s="93">
        <v>4222.3042169999999</v>
      </c>
      <c r="D120" s="93">
        <v>4198.9758974799997</v>
      </c>
      <c r="E120" s="93">
        <v>4177.2725087899998</v>
      </c>
      <c r="F120" s="93">
        <v>3919.0367218800002</v>
      </c>
      <c r="G120" s="90">
        <v>0.98933480254011796</v>
      </c>
      <c r="H120" s="114"/>
    </row>
    <row r="121" spans="1:8" ht="22.5" customHeight="1" x14ac:dyDescent="0.25">
      <c r="A121" s="117" t="s">
        <v>48</v>
      </c>
      <c r="B121" s="93">
        <v>1085.590297</v>
      </c>
      <c r="C121" s="93">
        <v>1226.320297</v>
      </c>
      <c r="D121" s="93">
        <v>1184.17277001</v>
      </c>
      <c r="E121" s="93">
        <v>1182.15223524</v>
      </c>
      <c r="F121" s="93">
        <v>1113.20706223</v>
      </c>
      <c r="G121" s="90">
        <v>0.96398325798892004</v>
      </c>
      <c r="H121" s="114"/>
    </row>
    <row r="122" spans="1:8" ht="22.5" customHeight="1" x14ac:dyDescent="0.25">
      <c r="A122" s="117" t="s">
        <v>119</v>
      </c>
      <c r="B122" s="93">
        <v>46.984999999999999</v>
      </c>
      <c r="C122" s="93">
        <v>52.58</v>
      </c>
      <c r="D122" s="93">
        <v>51.299892</v>
      </c>
      <c r="E122" s="93">
        <v>51.299892</v>
      </c>
      <c r="F122" s="93">
        <v>47.65341961</v>
      </c>
      <c r="G122" s="90">
        <v>0.97565408900722705</v>
      </c>
      <c r="H122" s="114"/>
    </row>
    <row r="123" spans="1:8" ht="22.5" customHeight="1" x14ac:dyDescent="0.25">
      <c r="A123" s="117" t="s">
        <v>61</v>
      </c>
      <c r="B123" s="93">
        <v>717.46394499999997</v>
      </c>
      <c r="C123" s="93">
        <v>1097.2770720000001</v>
      </c>
      <c r="D123" s="93">
        <v>1093.98284261</v>
      </c>
      <c r="E123" s="93">
        <v>1091.42096795</v>
      </c>
      <c r="F123" s="93">
        <v>996.14333571999998</v>
      </c>
      <c r="G123" s="90">
        <v>0.99466305803754196</v>
      </c>
      <c r="H123" s="114"/>
    </row>
    <row r="124" spans="1:8" ht="22.5" customHeight="1" x14ac:dyDescent="0.25">
      <c r="A124" s="117" t="s">
        <v>153</v>
      </c>
      <c r="B124" s="93"/>
      <c r="C124" s="93"/>
      <c r="D124" s="93"/>
      <c r="E124" s="93"/>
      <c r="F124" s="93"/>
      <c r="G124" s="90"/>
      <c r="H124" s="114" t="s">
        <v>247</v>
      </c>
    </row>
    <row r="125" spans="1:8" ht="22.5" customHeight="1" x14ac:dyDescent="0.25">
      <c r="A125" s="117" t="s">
        <v>150</v>
      </c>
      <c r="B125" s="93">
        <v>559.15099999999995</v>
      </c>
      <c r="C125" s="93">
        <v>559.15099999999995</v>
      </c>
      <c r="D125" s="93">
        <v>153.37950135</v>
      </c>
      <c r="E125" s="93">
        <v>153.37949791</v>
      </c>
      <c r="F125" s="93">
        <v>103.14326051</v>
      </c>
      <c r="G125" s="90">
        <v>0.27430783081850901</v>
      </c>
      <c r="H125" s="114"/>
    </row>
    <row r="126" spans="1:8" ht="22.5" customHeight="1" x14ac:dyDescent="0.25">
      <c r="A126" s="117" t="s">
        <v>184</v>
      </c>
      <c r="B126" s="93">
        <v>0</v>
      </c>
      <c r="C126" s="93">
        <v>842.39317500000004</v>
      </c>
      <c r="D126" s="93">
        <v>728.42940255999997</v>
      </c>
      <c r="E126" s="93">
        <v>717.57967060999999</v>
      </c>
      <c r="F126" s="93">
        <v>326.49480899000002</v>
      </c>
      <c r="G126" s="90">
        <v>0.85183462058557202</v>
      </c>
      <c r="H126" s="114"/>
    </row>
    <row r="127" spans="1:8" ht="22.5" customHeight="1" x14ac:dyDescent="0.25">
      <c r="A127" s="117" t="s">
        <v>191</v>
      </c>
      <c r="B127" s="93">
        <v>448.614351</v>
      </c>
      <c r="C127" s="93">
        <v>637.09447499999999</v>
      </c>
      <c r="D127" s="93">
        <v>593.46882013000004</v>
      </c>
      <c r="E127" s="93">
        <v>593.40164780999999</v>
      </c>
      <c r="F127" s="93">
        <v>487.17601236000002</v>
      </c>
      <c r="G127" s="90">
        <v>0.93141860602385596</v>
      </c>
      <c r="H127" s="114"/>
    </row>
    <row r="128" spans="1:8" ht="22.5" customHeight="1" x14ac:dyDescent="0.25">
      <c r="A128" s="117" t="s">
        <v>192</v>
      </c>
      <c r="B128" s="93">
        <v>550.67358100000001</v>
      </c>
      <c r="C128" s="93">
        <v>550.67358100000001</v>
      </c>
      <c r="D128" s="93">
        <v>535.45318737000002</v>
      </c>
      <c r="E128" s="93">
        <v>535.45318737000002</v>
      </c>
      <c r="F128" s="93">
        <v>535.45318737000002</v>
      </c>
      <c r="G128" s="90">
        <v>0.97236040704484095</v>
      </c>
      <c r="H128" s="114"/>
    </row>
    <row r="129" spans="1:8" ht="22.5" customHeight="1" x14ac:dyDescent="0.25">
      <c r="A129" s="117" t="s">
        <v>154</v>
      </c>
      <c r="B129" s="93">
        <v>80.507999999999996</v>
      </c>
      <c r="C129" s="93">
        <v>90.211793</v>
      </c>
      <c r="D129" s="93">
        <v>85.728004729999995</v>
      </c>
      <c r="E129" s="93">
        <v>85.728004729999995</v>
      </c>
      <c r="F129" s="93">
        <v>76.386677550000002</v>
      </c>
      <c r="G129" s="90">
        <v>0.95029709397306905</v>
      </c>
      <c r="H129" s="114"/>
    </row>
    <row r="130" spans="1:8" ht="22.5" customHeight="1" x14ac:dyDescent="0.25">
      <c r="A130" s="117" t="s">
        <v>67</v>
      </c>
      <c r="B130" s="93">
        <v>792.36068</v>
      </c>
      <c r="C130" s="93">
        <v>707.75541599999997</v>
      </c>
      <c r="D130" s="93">
        <v>669.33811147999995</v>
      </c>
      <c r="E130" s="93">
        <v>652.94220131999998</v>
      </c>
      <c r="F130" s="93">
        <v>574.84993006000002</v>
      </c>
      <c r="G130" s="90">
        <v>0.92255345075310602</v>
      </c>
      <c r="H130" s="114"/>
    </row>
    <row r="131" spans="1:8" ht="22.5" customHeight="1" x14ac:dyDescent="0.25">
      <c r="A131" s="117" t="s">
        <v>117</v>
      </c>
      <c r="B131" s="93">
        <v>95.113975999999994</v>
      </c>
      <c r="C131" s="93">
        <v>95.113975999999994</v>
      </c>
      <c r="D131" s="93">
        <v>84.469964189999999</v>
      </c>
      <c r="E131" s="93">
        <v>76.945871030000006</v>
      </c>
      <c r="F131" s="93">
        <v>73.203271529999995</v>
      </c>
      <c r="G131" s="90">
        <v>0.80898595838323495</v>
      </c>
      <c r="H131" s="114"/>
    </row>
    <row r="132" spans="1:8" ht="22.5" customHeight="1" x14ac:dyDescent="0.25">
      <c r="A132" s="117" t="s">
        <v>65</v>
      </c>
      <c r="B132" s="93">
        <v>513.22620500000005</v>
      </c>
      <c r="C132" s="93">
        <v>600.77372700000001</v>
      </c>
      <c r="D132" s="93">
        <v>567.04413108000006</v>
      </c>
      <c r="E132" s="93">
        <v>567.04413108000006</v>
      </c>
      <c r="F132" s="93">
        <v>503.32911250000001</v>
      </c>
      <c r="G132" s="90">
        <v>0.94385640649029201</v>
      </c>
      <c r="H132" s="114"/>
    </row>
    <row r="133" spans="1:8" ht="22.5" customHeight="1" x14ac:dyDescent="0.25">
      <c r="A133" s="117" t="s">
        <v>49</v>
      </c>
      <c r="B133" s="93">
        <v>907.97900000000004</v>
      </c>
      <c r="C133" s="93">
        <v>1267.241346</v>
      </c>
      <c r="D133" s="93">
        <v>1253.5721267700001</v>
      </c>
      <c r="E133" s="93">
        <v>1249.8398805500001</v>
      </c>
      <c r="F133" s="93">
        <v>1193.04952624</v>
      </c>
      <c r="G133" s="90">
        <v>0.98626823098462901</v>
      </c>
      <c r="H133" s="114"/>
    </row>
    <row r="134" spans="1:8" ht="22.5" customHeight="1" x14ac:dyDescent="0.25">
      <c r="A134" s="117" t="s">
        <v>24</v>
      </c>
      <c r="B134" s="93">
        <v>45010</v>
      </c>
      <c r="C134" s="93">
        <v>50331.670869000001</v>
      </c>
      <c r="D134" s="93">
        <v>47879.143306550002</v>
      </c>
      <c r="E134" s="93">
        <v>47879.143306550002</v>
      </c>
      <c r="F134" s="93">
        <v>47879.143306550002</v>
      </c>
      <c r="G134" s="90">
        <v>0.95127267741948596</v>
      </c>
      <c r="H134" s="114"/>
    </row>
    <row r="135" spans="1:8" ht="22.5" customHeight="1" x14ac:dyDescent="0.25">
      <c r="A135" s="110" t="s">
        <v>114</v>
      </c>
      <c r="B135" s="111">
        <v>99.338999999999999</v>
      </c>
      <c r="C135" s="111">
        <v>118.376</v>
      </c>
      <c r="D135" s="111">
        <v>108.93197747000001</v>
      </c>
      <c r="E135" s="111">
        <v>108.93197632</v>
      </c>
      <c r="F135" s="111">
        <v>105.65121827999999</v>
      </c>
      <c r="G135" s="112">
        <v>0.92022011488815303</v>
      </c>
      <c r="H135" s="114"/>
    </row>
    <row r="136" spans="1:8" ht="22.5" customHeight="1" x14ac:dyDescent="0.25">
      <c r="A136" s="110" t="s">
        <v>103</v>
      </c>
      <c r="B136" s="111">
        <v>100.04900000000001</v>
      </c>
      <c r="C136" s="111">
        <v>128.27599799999999</v>
      </c>
      <c r="D136" s="111">
        <v>87.665821019999996</v>
      </c>
      <c r="E136" s="111">
        <v>87.665821019999996</v>
      </c>
      <c r="F136" s="111">
        <v>80.055688910000001</v>
      </c>
      <c r="G136" s="112">
        <v>0.68341562246118803</v>
      </c>
      <c r="H136" s="114"/>
    </row>
    <row r="137" spans="1:8" ht="22.5" customHeight="1" x14ac:dyDescent="0.25">
      <c r="A137" s="117" t="s">
        <v>144</v>
      </c>
      <c r="B137" s="93">
        <v>74.652000000000001</v>
      </c>
      <c r="C137" s="93">
        <v>84.552000000000007</v>
      </c>
      <c r="D137" s="93">
        <v>81.01146378</v>
      </c>
      <c r="E137" s="93">
        <v>81.01146378</v>
      </c>
      <c r="F137" s="93">
        <v>65.160934769999997</v>
      </c>
      <c r="G137" s="90">
        <v>0.95812593173431704</v>
      </c>
      <c r="H137" s="114"/>
    </row>
    <row r="138" spans="1:8" ht="22.5" customHeight="1" x14ac:dyDescent="0.25">
      <c r="A138" s="117" t="s">
        <v>59</v>
      </c>
      <c r="B138" s="93">
        <v>1174.283799</v>
      </c>
      <c r="C138" s="93">
        <v>1395.099657</v>
      </c>
      <c r="D138" s="93">
        <v>1335.77140624</v>
      </c>
      <c r="E138" s="93">
        <v>1313.3675479599999</v>
      </c>
      <c r="F138" s="93">
        <v>1225.0268521400001</v>
      </c>
      <c r="G138" s="90">
        <v>0.94141485977012196</v>
      </c>
      <c r="H138" s="114"/>
    </row>
    <row r="139" spans="1:8" ht="22.5" customHeight="1" x14ac:dyDescent="0.25">
      <c r="A139" s="117" t="s">
        <v>43</v>
      </c>
      <c r="B139" s="93">
        <v>3001.96803</v>
      </c>
      <c r="C139" s="93">
        <v>3449.3360299999999</v>
      </c>
      <c r="D139" s="93">
        <v>3324.1230401900002</v>
      </c>
      <c r="E139" s="93">
        <v>3286.5823428499998</v>
      </c>
      <c r="F139" s="93">
        <v>3196.9519029899998</v>
      </c>
      <c r="G139" s="90">
        <v>0.95281593740520598</v>
      </c>
      <c r="H139" s="114"/>
    </row>
    <row r="140" spans="1:8" ht="22.5" customHeight="1" x14ac:dyDescent="0.25">
      <c r="A140" s="117" t="s">
        <v>98</v>
      </c>
      <c r="B140" s="93">
        <v>184.91759999999999</v>
      </c>
      <c r="C140" s="93">
        <v>199.90260000000001</v>
      </c>
      <c r="D140" s="93">
        <v>186.83906469999999</v>
      </c>
      <c r="E140" s="93">
        <v>186.83906464</v>
      </c>
      <c r="F140" s="93">
        <v>165.79196769000001</v>
      </c>
      <c r="G140" s="90">
        <v>0.93465049799252198</v>
      </c>
      <c r="H140" s="114"/>
    </row>
    <row r="141" spans="1:8" ht="22.5" customHeight="1" x14ac:dyDescent="0.25">
      <c r="A141" s="117" t="s">
        <v>152</v>
      </c>
      <c r="B141" s="93" t="s">
        <v>263</v>
      </c>
      <c r="C141" s="93"/>
      <c r="D141" s="93"/>
      <c r="E141" s="93"/>
      <c r="F141" s="93"/>
      <c r="G141" s="90"/>
      <c r="H141" s="114"/>
    </row>
    <row r="142" spans="1:8" ht="22.5" customHeight="1" x14ac:dyDescent="0.25">
      <c r="A142" s="117" t="s">
        <v>79</v>
      </c>
      <c r="B142" s="93"/>
      <c r="C142" s="93"/>
      <c r="D142" s="93"/>
      <c r="E142" s="93"/>
      <c r="F142" s="93"/>
      <c r="G142" s="90"/>
      <c r="H142" s="122" t="s">
        <v>242</v>
      </c>
    </row>
    <row r="143" spans="1:8" ht="22.5" customHeight="1" x14ac:dyDescent="0.25">
      <c r="A143" s="117" t="s">
        <v>106</v>
      </c>
      <c r="B143" s="93">
        <v>82.181133000000003</v>
      </c>
      <c r="C143" s="93">
        <v>92.181133000000003</v>
      </c>
      <c r="D143" s="93">
        <v>91.487467600000002</v>
      </c>
      <c r="E143" s="93">
        <v>87.775376660000006</v>
      </c>
      <c r="F143" s="93">
        <v>72.938141290000004</v>
      </c>
      <c r="G143" s="90">
        <v>0.95220544381896399</v>
      </c>
      <c r="H143" s="114"/>
    </row>
    <row r="144" spans="1:8" ht="22.5" customHeight="1" x14ac:dyDescent="0.25">
      <c r="A144" s="117" t="s">
        <v>99</v>
      </c>
      <c r="B144" s="93">
        <v>142.268</v>
      </c>
      <c r="C144" s="93">
        <v>176.54040000000001</v>
      </c>
      <c r="D144" s="93">
        <v>166.74993076999999</v>
      </c>
      <c r="E144" s="93">
        <v>163.29809653000001</v>
      </c>
      <c r="F144" s="93">
        <v>158.43081695999999</v>
      </c>
      <c r="G144" s="90">
        <v>0.92498995431074105</v>
      </c>
      <c r="H144" s="114"/>
    </row>
    <row r="145" spans="1:8" ht="22.5" customHeight="1" x14ac:dyDescent="0.25">
      <c r="A145" s="117" t="s">
        <v>46</v>
      </c>
      <c r="B145" s="93">
        <v>118.673</v>
      </c>
      <c r="C145" s="93">
        <v>132.59135900000001</v>
      </c>
      <c r="D145" s="93">
        <v>126.85939927</v>
      </c>
      <c r="E145" s="93">
        <v>124.95181253</v>
      </c>
      <c r="F145" s="93">
        <v>106.36095306</v>
      </c>
      <c r="G145" s="90">
        <v>0.94238277269637105</v>
      </c>
      <c r="H145" s="114"/>
    </row>
    <row r="146" spans="1:8" ht="22.5" customHeight="1" x14ac:dyDescent="0.25">
      <c r="A146" s="117" t="s">
        <v>121</v>
      </c>
      <c r="B146" s="93">
        <v>52.488988999999997</v>
      </c>
      <c r="C146" s="93">
        <v>57.727111999999998</v>
      </c>
      <c r="D146" s="93">
        <v>53.498881930000003</v>
      </c>
      <c r="E146" s="93">
        <v>53.255718809999998</v>
      </c>
      <c r="F146" s="93">
        <v>47.74203473</v>
      </c>
      <c r="G146" s="90">
        <v>0.92254257947288199</v>
      </c>
      <c r="H146" s="114"/>
    </row>
    <row r="147" spans="1:8" ht="22.5" customHeight="1" x14ac:dyDescent="0.25">
      <c r="A147" s="117" t="s">
        <v>143</v>
      </c>
      <c r="B147" s="93">
        <v>15.352</v>
      </c>
      <c r="C147" s="93">
        <v>16.719138999999998</v>
      </c>
      <c r="D147" s="93">
        <v>15.84555216</v>
      </c>
      <c r="E147" s="93">
        <v>14.95268014</v>
      </c>
      <c r="F147" s="93">
        <v>13.4894465</v>
      </c>
      <c r="G147" s="90">
        <v>0.89434510592919902</v>
      </c>
      <c r="H147" s="114"/>
    </row>
    <row r="148" spans="1:8" ht="22.5" customHeight="1" x14ac:dyDescent="0.25">
      <c r="A148" s="117" t="s">
        <v>131</v>
      </c>
      <c r="B148" s="93">
        <v>44.872523999999999</v>
      </c>
      <c r="C148" s="93">
        <v>52.646832000000003</v>
      </c>
      <c r="D148" s="93">
        <v>51.95306231</v>
      </c>
      <c r="E148" s="93">
        <v>50.091258029999999</v>
      </c>
      <c r="F148" s="93">
        <v>45.57407731</v>
      </c>
      <c r="G148" s="90">
        <v>0.95145816238287695</v>
      </c>
      <c r="H148" s="114"/>
    </row>
    <row r="149" spans="1:8" ht="22.5" customHeight="1" x14ac:dyDescent="0.25">
      <c r="A149" s="117" t="s">
        <v>115</v>
      </c>
      <c r="B149" s="93">
        <v>28.955456999999999</v>
      </c>
      <c r="C149" s="93">
        <v>29.026956999999999</v>
      </c>
      <c r="D149" s="93">
        <v>20.894227839999999</v>
      </c>
      <c r="E149" s="93">
        <v>20.87251917</v>
      </c>
      <c r="F149" s="93">
        <v>17.899849190000001</v>
      </c>
      <c r="G149" s="90">
        <v>0.71907362421765397</v>
      </c>
      <c r="H149" s="114"/>
    </row>
    <row r="150" spans="1:8" ht="22.5" customHeight="1" x14ac:dyDescent="0.25">
      <c r="A150" s="118" t="s">
        <v>12</v>
      </c>
      <c r="B150" s="94">
        <v>505129.95343499997</v>
      </c>
      <c r="C150" s="94">
        <v>588586.68402899895</v>
      </c>
      <c r="D150" s="94">
        <v>562763.78775270097</v>
      </c>
      <c r="E150" s="94">
        <v>561832.951006121</v>
      </c>
      <c r="F150" s="94">
        <v>531870.31808998005</v>
      </c>
      <c r="G150" s="91">
        <v>0.95454580650764398</v>
      </c>
      <c r="H150" s="115"/>
    </row>
    <row r="151" spans="1:8" x14ac:dyDescent="0.25">
      <c r="A151" s="253" t="s">
        <v>161</v>
      </c>
      <c r="B151" s="253"/>
      <c r="C151" s="253"/>
      <c r="D151" s="253"/>
    </row>
    <row r="152" spans="1:8" x14ac:dyDescent="0.25">
      <c r="A152" s="253" t="s">
        <v>1</v>
      </c>
      <c r="B152" s="253"/>
      <c r="C152" s="253"/>
      <c r="D152" s="253"/>
    </row>
    <row r="153" spans="1:8" x14ac:dyDescent="0.25">
      <c r="A153" s="253" t="s">
        <v>162</v>
      </c>
      <c r="B153" s="253"/>
      <c r="C153" s="253"/>
      <c r="D153" s="253"/>
    </row>
    <row r="154" spans="1:8" x14ac:dyDescent="0.25">
      <c r="A154" s="253" t="s">
        <v>163</v>
      </c>
      <c r="B154" s="253"/>
      <c r="C154" s="253"/>
      <c r="D154" s="253"/>
    </row>
    <row r="155" spans="1:8" x14ac:dyDescent="0.25">
      <c r="A155" s="253" t="s">
        <v>164</v>
      </c>
      <c r="B155" s="253"/>
      <c r="C155" s="253"/>
      <c r="D155" s="253"/>
    </row>
    <row r="156" spans="1:8" x14ac:dyDescent="0.25">
      <c r="A156" s="253" t="s">
        <v>165</v>
      </c>
      <c r="B156" s="253"/>
      <c r="C156" s="253"/>
      <c r="D156" s="253"/>
    </row>
    <row r="157" spans="1:8" x14ac:dyDescent="0.25">
      <c r="A157" s="253" t="s">
        <v>166</v>
      </c>
      <c r="B157" s="253"/>
      <c r="C157" s="253"/>
      <c r="D157" s="253"/>
    </row>
    <row r="158" spans="1:8" x14ac:dyDescent="0.25">
      <c r="A158" s="253" t="s">
        <v>167</v>
      </c>
      <c r="B158" s="253"/>
      <c r="C158" s="253"/>
      <c r="D158" s="253"/>
    </row>
    <row r="159" spans="1:8" ht="15.75" customHeight="1" x14ac:dyDescent="0.25">
      <c r="A159" s="254" t="s">
        <v>168</v>
      </c>
      <c r="B159" s="254"/>
    </row>
    <row r="160" spans="1:8" ht="15.75" customHeight="1" x14ac:dyDescent="0.25">
      <c r="A160" s="254" t="s">
        <v>5</v>
      </c>
      <c r="B160" s="254"/>
    </row>
    <row r="161" spans="1:1" x14ac:dyDescent="0.25">
      <c r="A161" s="98" t="s">
        <v>1</v>
      </c>
    </row>
  </sheetData>
  <sortState xmlns:xlrd2="http://schemas.microsoft.com/office/spreadsheetml/2017/richdata2" ref="A7:G121">
    <sortCondition ref="A7:A121"/>
  </sortState>
  <mergeCells count="14">
    <mergeCell ref="A158:D158"/>
    <mergeCell ref="A159:B159"/>
    <mergeCell ref="A160:B160"/>
    <mergeCell ref="A3:D3"/>
    <mergeCell ref="A1:C1"/>
    <mergeCell ref="A2:C2"/>
    <mergeCell ref="A4:D4"/>
    <mergeCell ref="A151:D151"/>
    <mergeCell ref="A152:D152"/>
    <mergeCell ref="A153:D153"/>
    <mergeCell ref="A154:D154"/>
    <mergeCell ref="A155:D155"/>
    <mergeCell ref="A156:D156"/>
    <mergeCell ref="A157:D15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61"/>
  <sheetViews>
    <sheetView topLeftCell="A63" workbookViewId="0">
      <selection activeCell="E68" sqref="E68"/>
    </sheetView>
  </sheetViews>
  <sheetFormatPr baseColWidth="10" defaultColWidth="8.85546875" defaultRowHeight="15" x14ac:dyDescent="0.25"/>
  <cols>
    <col min="1" max="1" width="64.7109375" customWidth="1"/>
    <col min="2" max="2" width="19.28515625" customWidth="1"/>
    <col min="3" max="3" width="18" customWidth="1"/>
    <col min="4" max="4" width="17.7109375" customWidth="1"/>
    <col min="5" max="5" width="13.42578125" customWidth="1"/>
    <col min="6" max="6" width="10.7109375" customWidth="1"/>
    <col min="7" max="7" width="15.140625" customWidth="1"/>
    <col min="8" max="8" width="11.28515625" customWidth="1"/>
    <col min="9" max="9" width="32.7109375" customWidth="1"/>
  </cols>
  <sheetData>
    <row r="1" spans="1:8" ht="21" customHeight="1" x14ac:dyDescent="0.25">
      <c r="A1" s="256" t="s">
        <v>240</v>
      </c>
      <c r="B1" s="256"/>
      <c r="C1" s="256"/>
    </row>
    <row r="2" spans="1:8" x14ac:dyDescent="0.25">
      <c r="A2" s="257" t="s">
        <v>173</v>
      </c>
      <c r="B2" s="257"/>
      <c r="C2" s="257"/>
    </row>
    <row r="3" spans="1:8" ht="24.75" customHeight="1" x14ac:dyDescent="0.25">
      <c r="A3" s="255" t="s">
        <v>158</v>
      </c>
      <c r="B3" s="255"/>
      <c r="C3" s="255"/>
      <c r="D3" s="255"/>
    </row>
    <row r="4" spans="1:8" ht="24.75" customHeight="1" x14ac:dyDescent="0.25">
      <c r="A4" s="255" t="s">
        <v>159</v>
      </c>
      <c r="B4" s="255"/>
      <c r="C4" s="255"/>
      <c r="D4" s="255"/>
    </row>
    <row r="5" spans="1:8" x14ac:dyDescent="0.25">
      <c r="A5" s="97" t="s">
        <v>1</v>
      </c>
    </row>
    <row r="6" spans="1:8" ht="22.5" customHeight="1" x14ac:dyDescent="0.25">
      <c r="A6" s="119" t="s">
        <v>18</v>
      </c>
      <c r="B6" s="89" t="s">
        <v>156</v>
      </c>
      <c r="C6" s="89" t="s">
        <v>157</v>
      </c>
      <c r="D6" s="89" t="s">
        <v>19</v>
      </c>
      <c r="E6" s="89" t="s">
        <v>20</v>
      </c>
      <c r="F6" s="89" t="s">
        <v>21</v>
      </c>
      <c r="G6" s="89" t="s">
        <v>22</v>
      </c>
      <c r="H6" s="113" t="s">
        <v>174</v>
      </c>
    </row>
    <row r="7" spans="1:8" ht="22.5" customHeight="1" x14ac:dyDescent="0.25">
      <c r="A7" s="117" t="s">
        <v>80</v>
      </c>
      <c r="B7" s="93">
        <v>269.02653199999997</v>
      </c>
      <c r="C7" s="93">
        <v>322.079587</v>
      </c>
      <c r="D7" s="93">
        <v>275.76842434999998</v>
      </c>
      <c r="E7" s="93">
        <v>269.83640843000001</v>
      </c>
      <c r="F7" s="93">
        <v>254.83863907</v>
      </c>
      <c r="G7" s="90">
        <v>0.83779419535209498</v>
      </c>
      <c r="H7" s="114"/>
    </row>
    <row r="8" spans="1:8" ht="22.5" customHeight="1" x14ac:dyDescent="0.25">
      <c r="A8" s="117" t="s">
        <v>196</v>
      </c>
      <c r="B8" s="93">
        <v>1059.752988</v>
      </c>
      <c r="C8" s="93">
        <v>1066.3082079999999</v>
      </c>
      <c r="D8" s="93">
        <v>1045.10617695</v>
      </c>
      <c r="E8" s="93">
        <v>1045.10200586</v>
      </c>
      <c r="F8" s="93">
        <v>1041.4348695199999</v>
      </c>
      <c r="G8" s="90">
        <v>0.98011250220067703</v>
      </c>
      <c r="H8" s="114"/>
    </row>
    <row r="9" spans="1:8" ht="22.5" customHeight="1" x14ac:dyDescent="0.25">
      <c r="A9" s="117" t="s">
        <v>72</v>
      </c>
      <c r="B9" s="93">
        <v>264.594809</v>
      </c>
      <c r="C9" s="93">
        <v>888.93417999999997</v>
      </c>
      <c r="D9" s="93">
        <v>794.72888888</v>
      </c>
      <c r="E9" s="93">
        <v>758.44275674999994</v>
      </c>
      <c r="F9" s="93">
        <v>644.66472233000002</v>
      </c>
      <c r="G9" s="90">
        <v>0.85320462843491995</v>
      </c>
      <c r="H9" s="114"/>
    </row>
    <row r="10" spans="1:8" ht="22.5" customHeight="1" x14ac:dyDescent="0.25">
      <c r="A10" s="117" t="s">
        <v>23</v>
      </c>
      <c r="B10" s="93">
        <v>142947.85378500001</v>
      </c>
      <c r="C10" s="93">
        <v>162741.405719</v>
      </c>
      <c r="D10" s="93">
        <v>158524.55112978001</v>
      </c>
      <c r="E10" s="93">
        <v>158508.32348953001</v>
      </c>
      <c r="F10" s="93">
        <v>158149.6585013</v>
      </c>
      <c r="G10" s="90">
        <v>0.97398890460133303</v>
      </c>
      <c r="H10" s="114"/>
    </row>
    <row r="11" spans="1:8" ht="22.5" customHeight="1" x14ac:dyDescent="0.25">
      <c r="A11" s="117" t="s">
        <v>96</v>
      </c>
      <c r="B11" s="93">
        <v>182.63736900000001</v>
      </c>
      <c r="C11" s="93">
        <v>192.337369</v>
      </c>
      <c r="D11" s="93">
        <v>183.13027657999999</v>
      </c>
      <c r="E11" s="93">
        <v>183.11725833</v>
      </c>
      <c r="F11" s="93">
        <v>175.99967616999999</v>
      </c>
      <c r="G11" s="90">
        <v>0.95206282212376603</v>
      </c>
      <c r="H11" s="114"/>
    </row>
    <row r="12" spans="1:8" ht="22.5" customHeight="1" x14ac:dyDescent="0.25">
      <c r="A12" s="117" t="s">
        <v>90</v>
      </c>
      <c r="B12" s="93">
        <v>126.445776</v>
      </c>
      <c r="C12" s="93">
        <v>149.671167</v>
      </c>
      <c r="D12" s="93">
        <v>147.95795289</v>
      </c>
      <c r="E12" s="93">
        <v>147.95795289</v>
      </c>
      <c r="F12" s="93">
        <v>142.68892403999999</v>
      </c>
      <c r="G12" s="90">
        <v>0.98855347930840998</v>
      </c>
      <c r="H12" s="114"/>
    </row>
    <row r="13" spans="1:8" ht="22.5" customHeight="1" x14ac:dyDescent="0.25">
      <c r="A13" s="117" t="s">
        <v>227</v>
      </c>
      <c r="B13" s="93"/>
      <c r="C13" s="93"/>
      <c r="D13" s="93"/>
      <c r="E13" s="93"/>
      <c r="F13" s="93"/>
      <c r="G13" s="90"/>
      <c r="H13" s="114" t="s">
        <v>252</v>
      </c>
    </row>
    <row r="14" spans="1:8" s="92" customFormat="1" ht="22.5" customHeight="1" x14ac:dyDescent="0.25">
      <c r="A14" s="117" t="s">
        <v>147</v>
      </c>
      <c r="B14" s="120"/>
      <c r="C14" s="120"/>
      <c r="D14" s="120"/>
      <c r="E14" s="120"/>
      <c r="F14" s="120"/>
      <c r="G14" s="121"/>
      <c r="H14" s="92" t="s">
        <v>243</v>
      </c>
    </row>
    <row r="15" spans="1:8" ht="22.5" customHeight="1" x14ac:dyDescent="0.25">
      <c r="A15" s="117" t="s">
        <v>107</v>
      </c>
      <c r="B15" s="93"/>
      <c r="C15" s="93"/>
      <c r="D15" s="93"/>
      <c r="E15" s="93"/>
      <c r="F15" s="93"/>
      <c r="G15" s="90"/>
      <c r="H15" s="114" t="s">
        <v>250</v>
      </c>
    </row>
    <row r="16" spans="1:8" ht="22.5" customHeight="1" x14ac:dyDescent="0.25">
      <c r="A16" s="117" t="s">
        <v>78</v>
      </c>
      <c r="B16" s="93"/>
      <c r="C16" s="93"/>
      <c r="D16" s="93"/>
      <c r="E16" s="93"/>
      <c r="F16" s="93"/>
      <c r="G16" s="90"/>
      <c r="H16" s="114" t="s">
        <v>247</v>
      </c>
    </row>
    <row r="17" spans="1:8" s="92" customFormat="1" ht="22.5" customHeight="1" x14ac:dyDescent="0.25">
      <c r="A17" s="117" t="s">
        <v>28</v>
      </c>
      <c r="B17" s="120"/>
      <c r="C17" s="120"/>
      <c r="D17" s="120"/>
      <c r="E17" s="120"/>
      <c r="F17" s="120"/>
      <c r="G17" s="121"/>
      <c r="H17" s="92" t="s">
        <v>243</v>
      </c>
    </row>
    <row r="18" spans="1:8" ht="22.5" customHeight="1" x14ac:dyDescent="0.25">
      <c r="A18" s="110" t="s">
        <v>140</v>
      </c>
      <c r="B18" s="111"/>
      <c r="C18" s="111"/>
      <c r="D18" s="111"/>
      <c r="E18" s="111"/>
      <c r="F18" s="111"/>
      <c r="G18" s="112"/>
      <c r="H18" s="92" t="s">
        <v>244</v>
      </c>
    </row>
    <row r="19" spans="1:8" ht="22.5" customHeight="1" x14ac:dyDescent="0.25">
      <c r="A19" s="117" t="s">
        <v>142</v>
      </c>
      <c r="B19" s="93"/>
      <c r="C19" s="93"/>
      <c r="D19" s="93"/>
      <c r="E19" s="93"/>
      <c r="F19" s="93"/>
      <c r="G19" s="90"/>
      <c r="H19" s="92" t="s">
        <v>244</v>
      </c>
    </row>
    <row r="20" spans="1:8" ht="22.5" customHeight="1" x14ac:dyDescent="0.25">
      <c r="A20" s="117" t="s">
        <v>91</v>
      </c>
      <c r="B20" s="93">
        <v>177.23281700000001</v>
      </c>
      <c r="C20" s="93">
        <v>232.69296499999999</v>
      </c>
      <c r="D20" s="93">
        <v>216.29282617999999</v>
      </c>
      <c r="E20" s="93">
        <v>214.07266272000001</v>
      </c>
      <c r="F20" s="93">
        <v>176.63513775000001</v>
      </c>
      <c r="G20" s="90">
        <v>0.91997909227724195</v>
      </c>
      <c r="H20" s="114"/>
    </row>
    <row r="21" spans="1:8" ht="22.5" customHeight="1" x14ac:dyDescent="0.25">
      <c r="A21" s="117" t="s">
        <v>82</v>
      </c>
      <c r="B21" s="93">
        <v>257.64379600000001</v>
      </c>
      <c r="C21" s="93">
        <v>257.64379600000001</v>
      </c>
      <c r="D21" s="93">
        <v>205.67113244000001</v>
      </c>
      <c r="E21" s="93">
        <v>205.67113244000001</v>
      </c>
      <c r="F21" s="93">
        <v>180.08936711999999</v>
      </c>
      <c r="G21" s="90">
        <v>0.79827706171508195</v>
      </c>
      <c r="H21" s="114"/>
    </row>
    <row r="22" spans="1:8" ht="22.5" customHeight="1" x14ac:dyDescent="0.25">
      <c r="A22" s="117" t="s">
        <v>187</v>
      </c>
      <c r="B22" s="93">
        <v>91.375489000000002</v>
      </c>
      <c r="C22" s="93">
        <v>129.541989</v>
      </c>
      <c r="D22" s="93">
        <v>124.64570623</v>
      </c>
      <c r="E22" s="93">
        <v>124.35765943</v>
      </c>
      <c r="F22" s="93">
        <v>123.8559377</v>
      </c>
      <c r="G22" s="90">
        <v>0.95997954323520496</v>
      </c>
      <c r="H22" s="114"/>
    </row>
    <row r="23" spans="1:8" ht="22.5" customHeight="1" x14ac:dyDescent="0.25">
      <c r="A23" s="117" t="s">
        <v>110</v>
      </c>
      <c r="B23" s="93">
        <v>139.38443799999999</v>
      </c>
      <c r="C23" s="93">
        <v>181.233946</v>
      </c>
      <c r="D23" s="93">
        <v>109.51660587000001</v>
      </c>
      <c r="E23" s="93">
        <v>109.51660587000001</v>
      </c>
      <c r="F23" s="93">
        <v>98.746859900000004</v>
      </c>
      <c r="G23" s="90">
        <v>0.604283073271494</v>
      </c>
      <c r="H23" s="114"/>
    </row>
    <row r="24" spans="1:8" ht="22.5" customHeight="1" x14ac:dyDescent="0.25">
      <c r="A24" s="117" t="s">
        <v>88</v>
      </c>
      <c r="B24" s="93">
        <v>102.337811</v>
      </c>
      <c r="C24" s="93">
        <v>145.83781099999999</v>
      </c>
      <c r="D24" s="93">
        <v>133.51464095</v>
      </c>
      <c r="E24" s="93">
        <v>133.51464095</v>
      </c>
      <c r="F24" s="93">
        <v>121.19991075</v>
      </c>
      <c r="G24" s="90">
        <v>0.91550085697597305</v>
      </c>
      <c r="H24" s="114"/>
    </row>
    <row r="25" spans="1:8" ht="22.5" customHeight="1" x14ac:dyDescent="0.25">
      <c r="A25" s="117" t="s">
        <v>83</v>
      </c>
      <c r="B25" s="93">
        <v>187.26323600000001</v>
      </c>
      <c r="C25" s="93">
        <v>267.93823600000002</v>
      </c>
      <c r="D25" s="93">
        <v>267.35145775000001</v>
      </c>
      <c r="E25" s="93">
        <v>266.39267771999999</v>
      </c>
      <c r="F25" s="93">
        <v>247.5874527</v>
      </c>
      <c r="G25" s="90">
        <v>0.99423166210588998</v>
      </c>
      <c r="H25" s="114"/>
    </row>
    <row r="26" spans="1:8" ht="22.5" customHeight="1" x14ac:dyDescent="0.25">
      <c r="A26" s="117" t="s">
        <v>101</v>
      </c>
      <c r="B26" s="93">
        <v>58.552430000000001</v>
      </c>
      <c r="C26" s="93">
        <v>79.14143</v>
      </c>
      <c r="D26" s="93">
        <v>77.10695106</v>
      </c>
      <c r="E26" s="93">
        <v>77.106951050000006</v>
      </c>
      <c r="F26" s="93">
        <v>71.62673187</v>
      </c>
      <c r="G26" s="90">
        <v>0.97429312371535404</v>
      </c>
      <c r="H26" s="114"/>
    </row>
    <row r="27" spans="1:8" ht="22.5" customHeight="1" x14ac:dyDescent="0.25">
      <c r="A27" s="117" t="s">
        <v>39</v>
      </c>
      <c r="B27" s="93">
        <v>3067.7409320000002</v>
      </c>
      <c r="C27" s="93">
        <v>3965.7461899999998</v>
      </c>
      <c r="D27" s="93">
        <v>3928.1320519300002</v>
      </c>
      <c r="E27" s="93">
        <v>3928.1320519300002</v>
      </c>
      <c r="F27" s="93">
        <v>3781.7025811799999</v>
      </c>
      <c r="G27" s="90">
        <v>0.99051524321832596</v>
      </c>
      <c r="H27" s="114"/>
    </row>
    <row r="28" spans="1:8" ht="22.5" customHeight="1" x14ac:dyDescent="0.25">
      <c r="A28" s="117" t="s">
        <v>50</v>
      </c>
      <c r="B28" s="93">
        <v>857.35677199999998</v>
      </c>
      <c r="C28" s="93">
        <v>1114.3567720000001</v>
      </c>
      <c r="D28" s="93">
        <v>1101.3092717300001</v>
      </c>
      <c r="E28" s="93">
        <v>1101.3092717300001</v>
      </c>
      <c r="F28" s="93">
        <v>970.47513528000002</v>
      </c>
      <c r="G28" s="90">
        <v>0.98829145153703002</v>
      </c>
      <c r="H28" s="114"/>
    </row>
    <row r="29" spans="1:8" ht="22.5" customHeight="1" x14ac:dyDescent="0.25">
      <c r="A29" s="117" t="s">
        <v>146</v>
      </c>
      <c r="B29" s="93"/>
      <c r="C29" s="93"/>
      <c r="D29" s="93"/>
      <c r="E29" s="93"/>
      <c r="F29" s="93"/>
      <c r="G29" s="90"/>
      <c r="H29" s="114" t="s">
        <v>249</v>
      </c>
    </row>
    <row r="30" spans="1:8" ht="22.5" customHeight="1" x14ac:dyDescent="0.25">
      <c r="A30" s="117" t="s">
        <v>188</v>
      </c>
      <c r="B30" s="93">
        <v>32.023859999999999</v>
      </c>
      <c r="C30" s="93">
        <v>35.494909</v>
      </c>
      <c r="D30" s="93">
        <v>33.794325659999998</v>
      </c>
      <c r="E30" s="93">
        <v>32.91505428</v>
      </c>
      <c r="F30" s="93">
        <v>32.238218369999998</v>
      </c>
      <c r="G30" s="90">
        <v>0.92731761278779401</v>
      </c>
      <c r="H30" s="114"/>
    </row>
    <row r="31" spans="1:8" ht="22.5" customHeight="1" x14ac:dyDescent="0.25">
      <c r="A31" s="117" t="s">
        <v>102</v>
      </c>
      <c r="B31" s="93">
        <v>113.368032</v>
      </c>
      <c r="C31" s="93">
        <v>125.64064</v>
      </c>
      <c r="D31" s="93">
        <v>122.03143866000001</v>
      </c>
      <c r="E31" s="93">
        <v>122.01802216</v>
      </c>
      <c r="F31" s="93">
        <v>110.55031783</v>
      </c>
      <c r="G31" s="90">
        <v>0.97116683073247601</v>
      </c>
      <c r="H31" s="114"/>
    </row>
    <row r="32" spans="1:8" ht="22.5" customHeight="1" x14ac:dyDescent="0.25">
      <c r="A32" s="110" t="s">
        <v>75</v>
      </c>
      <c r="B32" s="111">
        <v>378.553586</v>
      </c>
      <c r="C32" s="111">
        <v>482.50524200000001</v>
      </c>
      <c r="D32" s="111">
        <v>458.07039379999998</v>
      </c>
      <c r="E32" s="111">
        <v>458.07039379999998</v>
      </c>
      <c r="F32" s="111">
        <v>339.93462263999999</v>
      </c>
      <c r="G32" s="112">
        <v>0.94935837774794596</v>
      </c>
      <c r="H32" s="114"/>
    </row>
    <row r="33" spans="1:8" ht="22.5" customHeight="1" x14ac:dyDescent="0.25">
      <c r="A33" s="117" t="s">
        <v>145</v>
      </c>
      <c r="B33" s="93">
        <v>11.345655000000001</v>
      </c>
      <c r="C33" s="93">
        <v>11.86605</v>
      </c>
      <c r="D33" s="93">
        <v>11.85435923</v>
      </c>
      <c r="E33" s="93">
        <v>11.85435923</v>
      </c>
      <c r="F33" s="93">
        <v>11.350711799999999</v>
      </c>
      <c r="G33" s="90">
        <v>0.99901477155413898</v>
      </c>
      <c r="H33" s="114"/>
    </row>
    <row r="34" spans="1:8" ht="22.5" customHeight="1" x14ac:dyDescent="0.25">
      <c r="A34" s="117" t="s">
        <v>186</v>
      </c>
      <c r="B34" s="93">
        <v>238.912869</v>
      </c>
      <c r="C34" s="93">
        <v>302.08286900000002</v>
      </c>
      <c r="D34" s="93">
        <v>288.26688647999998</v>
      </c>
      <c r="E34" s="93">
        <v>277.57551381000002</v>
      </c>
      <c r="F34" s="93">
        <v>242.16983368000001</v>
      </c>
      <c r="G34" s="90">
        <v>0.91887207880695798</v>
      </c>
      <c r="H34" s="114"/>
    </row>
    <row r="35" spans="1:8" ht="22.5" customHeight="1" x14ac:dyDescent="0.25">
      <c r="A35" s="110" t="s">
        <v>58</v>
      </c>
      <c r="B35" s="111">
        <v>827.35861199999999</v>
      </c>
      <c r="C35" s="111">
        <v>842.34135900000001</v>
      </c>
      <c r="D35" s="111">
        <v>801.12614120000001</v>
      </c>
      <c r="E35" s="111">
        <v>801.12614120000001</v>
      </c>
      <c r="F35" s="111">
        <v>652.76270655999997</v>
      </c>
      <c r="G35" s="112">
        <v>0.951070646882483</v>
      </c>
      <c r="H35" s="114"/>
    </row>
    <row r="36" spans="1:8" ht="22.5" customHeight="1" x14ac:dyDescent="0.25">
      <c r="A36" s="117" t="s">
        <v>136</v>
      </c>
      <c r="B36" s="93">
        <v>27.446549999999998</v>
      </c>
      <c r="C36" s="93">
        <v>28.92455</v>
      </c>
      <c r="D36" s="93">
        <v>24.228212889999998</v>
      </c>
      <c r="E36" s="93">
        <v>24.17720456</v>
      </c>
      <c r="F36" s="93">
        <v>20.004669450000002</v>
      </c>
      <c r="G36" s="90">
        <v>0.83587141580422197</v>
      </c>
      <c r="H36" s="114"/>
    </row>
    <row r="37" spans="1:8" ht="22.5" customHeight="1" x14ac:dyDescent="0.25">
      <c r="A37" s="117" t="s">
        <v>95</v>
      </c>
      <c r="B37" s="93">
        <v>86.578000000000003</v>
      </c>
      <c r="C37" s="93">
        <v>120.02200000000001</v>
      </c>
      <c r="D37" s="93">
        <v>109.51328622</v>
      </c>
      <c r="E37" s="93">
        <v>107.76755623</v>
      </c>
      <c r="F37" s="93">
        <v>97.197043629999996</v>
      </c>
      <c r="G37" s="90">
        <v>0.89789835388512096</v>
      </c>
      <c r="H37" s="114"/>
    </row>
    <row r="38" spans="1:8" ht="22.5" customHeight="1" x14ac:dyDescent="0.25">
      <c r="A38" s="117" t="s">
        <v>116</v>
      </c>
      <c r="B38" s="93">
        <v>35.173274999999997</v>
      </c>
      <c r="C38" s="93">
        <v>39.085143000000002</v>
      </c>
      <c r="D38" s="93">
        <v>37.103339669999997</v>
      </c>
      <c r="E38" s="93">
        <v>37.02586848</v>
      </c>
      <c r="F38" s="93">
        <v>33.190358609999997</v>
      </c>
      <c r="G38" s="90">
        <v>0.94731311281117703</v>
      </c>
      <c r="H38" s="114"/>
    </row>
    <row r="39" spans="1:8" ht="22.5" customHeight="1" x14ac:dyDescent="0.25">
      <c r="A39" s="117" t="s">
        <v>236</v>
      </c>
      <c r="B39" s="93"/>
      <c r="C39" s="93"/>
      <c r="D39" s="93"/>
      <c r="E39" s="93"/>
      <c r="F39" s="93"/>
      <c r="G39" s="90"/>
      <c r="H39" s="114" t="s">
        <v>252</v>
      </c>
    </row>
    <row r="40" spans="1:8" ht="22.5" customHeight="1" x14ac:dyDescent="0.25">
      <c r="A40" s="117" t="s">
        <v>37</v>
      </c>
      <c r="B40" s="93">
        <v>3961.334683</v>
      </c>
      <c r="C40" s="93">
        <v>4316.1958729999997</v>
      </c>
      <c r="D40" s="93">
        <v>4128.8193983900001</v>
      </c>
      <c r="E40" s="93">
        <v>4128.8193983900001</v>
      </c>
      <c r="F40" s="93">
        <v>3847.8091521699998</v>
      </c>
      <c r="G40" s="90">
        <v>0.95658758774546504</v>
      </c>
      <c r="H40" s="114"/>
    </row>
    <row r="41" spans="1:8" ht="22.5" customHeight="1" x14ac:dyDescent="0.25">
      <c r="A41" s="117" t="s">
        <v>128</v>
      </c>
      <c r="B41" s="93"/>
      <c r="C41" s="93"/>
      <c r="D41" s="93"/>
      <c r="E41" s="93"/>
      <c r="F41" s="93"/>
      <c r="G41" s="90"/>
      <c r="H41" s="114" t="s">
        <v>253</v>
      </c>
    </row>
    <row r="42" spans="1:8" ht="22.5" customHeight="1" x14ac:dyDescent="0.25">
      <c r="A42" s="110" t="s">
        <v>44</v>
      </c>
      <c r="B42" s="111">
        <v>1577.19308</v>
      </c>
      <c r="C42" s="111">
        <v>1796.3057080000001</v>
      </c>
      <c r="D42" s="111">
        <v>1792.3921802100001</v>
      </c>
      <c r="E42" s="111">
        <v>1792.3921802100001</v>
      </c>
      <c r="F42" s="111">
        <v>1617.7099752900001</v>
      </c>
      <c r="G42" s="112">
        <v>0.99782134645980802</v>
      </c>
      <c r="H42" s="114"/>
    </row>
    <row r="43" spans="1:8" ht="22.5" customHeight="1" x14ac:dyDescent="0.25">
      <c r="A43" s="117" t="s">
        <v>56</v>
      </c>
      <c r="B43" s="93">
        <v>1070.0040779999999</v>
      </c>
      <c r="C43" s="93">
        <v>1125.6428880000001</v>
      </c>
      <c r="D43" s="93">
        <v>669.04883636</v>
      </c>
      <c r="E43" s="93">
        <v>669.04883636</v>
      </c>
      <c r="F43" s="93">
        <v>637.85230495999997</v>
      </c>
      <c r="G43" s="90">
        <v>0.59437042022158604</v>
      </c>
      <c r="H43" s="114"/>
    </row>
    <row r="44" spans="1:8" ht="22.5" customHeight="1" x14ac:dyDescent="0.25">
      <c r="A44" s="117" t="s">
        <v>137</v>
      </c>
      <c r="B44" s="93"/>
      <c r="C44" s="93"/>
      <c r="D44" s="93"/>
      <c r="E44" s="93"/>
      <c r="F44" s="93"/>
      <c r="G44" s="90"/>
      <c r="H44" s="114" t="s">
        <v>250</v>
      </c>
    </row>
    <row r="45" spans="1:8" ht="22.5" customHeight="1" x14ac:dyDescent="0.25">
      <c r="A45" s="117" t="s">
        <v>108</v>
      </c>
      <c r="B45" s="93">
        <v>68.059554000000006</v>
      </c>
      <c r="C45" s="93">
        <v>72.628553999999994</v>
      </c>
      <c r="D45" s="93">
        <v>70.915775870000004</v>
      </c>
      <c r="E45" s="93">
        <v>70.888049710000004</v>
      </c>
      <c r="F45" s="93">
        <v>68.294407079999999</v>
      </c>
      <c r="G45" s="90">
        <v>0.97603553706989699</v>
      </c>
      <c r="H45" s="114"/>
    </row>
    <row r="46" spans="1:8" ht="22.5" customHeight="1" x14ac:dyDescent="0.25">
      <c r="A46" s="117" t="s">
        <v>60</v>
      </c>
      <c r="B46" s="93">
        <v>447.314888</v>
      </c>
      <c r="C46" s="93">
        <v>466.11488800000001</v>
      </c>
      <c r="D46" s="93">
        <v>462.30371672000001</v>
      </c>
      <c r="E46" s="93">
        <v>461.64668368999997</v>
      </c>
      <c r="F46" s="93">
        <v>437.16085797</v>
      </c>
      <c r="G46" s="90">
        <v>0.99041394208802902</v>
      </c>
      <c r="H46" s="114"/>
    </row>
    <row r="47" spans="1:8" ht="22.5" customHeight="1" x14ac:dyDescent="0.25">
      <c r="A47" s="117" t="s">
        <v>54</v>
      </c>
      <c r="B47" s="93">
        <v>2467.9981309999998</v>
      </c>
      <c r="C47" s="93">
        <v>3137.5390929999999</v>
      </c>
      <c r="D47" s="93">
        <v>2899.3369218799999</v>
      </c>
      <c r="E47" s="93">
        <v>2862.8181810900001</v>
      </c>
      <c r="F47" s="93">
        <v>2307.4597827100001</v>
      </c>
      <c r="G47" s="90">
        <v>0.91244064097148103</v>
      </c>
      <c r="H47" s="114"/>
    </row>
    <row r="48" spans="1:8" ht="22.5" customHeight="1" x14ac:dyDescent="0.25">
      <c r="A48" s="117" t="s">
        <v>74</v>
      </c>
      <c r="B48" s="93">
        <v>332.96199999999999</v>
      </c>
      <c r="C48" s="93">
        <v>435.71674899999999</v>
      </c>
      <c r="D48" s="93">
        <v>409.48685712000002</v>
      </c>
      <c r="E48" s="93">
        <v>409.48685712000002</v>
      </c>
      <c r="F48" s="93">
        <v>354.92847125999998</v>
      </c>
      <c r="G48" s="90">
        <v>0.93980058847818104</v>
      </c>
      <c r="H48" s="114"/>
    </row>
    <row r="49" spans="1:8" ht="22.5" customHeight="1" x14ac:dyDescent="0.25">
      <c r="A49" s="117" t="s">
        <v>193</v>
      </c>
      <c r="B49" s="93">
        <v>15.100647</v>
      </c>
      <c r="C49" s="93">
        <v>3.8367680000000002</v>
      </c>
      <c r="D49" s="93">
        <v>3.1436122599999998</v>
      </c>
      <c r="E49" s="93">
        <v>3.1436122599999998</v>
      </c>
      <c r="F49" s="93">
        <v>2.0590444300000001</v>
      </c>
      <c r="G49" s="90">
        <v>0.81933863606035096</v>
      </c>
      <c r="H49" s="114"/>
    </row>
    <row r="50" spans="1:8" ht="22.5" customHeight="1" x14ac:dyDescent="0.25">
      <c r="A50" s="117" t="s">
        <v>71</v>
      </c>
      <c r="B50" s="93">
        <v>350.38099999999997</v>
      </c>
      <c r="C50" s="93">
        <v>391.46446400000002</v>
      </c>
      <c r="D50" s="93">
        <v>389.98658488000001</v>
      </c>
      <c r="E50" s="93">
        <v>389.98442640000002</v>
      </c>
      <c r="F50" s="93">
        <v>351.85915017999997</v>
      </c>
      <c r="G50" s="90">
        <v>0.99621922872672297</v>
      </c>
      <c r="H50" s="114"/>
    </row>
    <row r="51" spans="1:8" ht="22.5" customHeight="1" x14ac:dyDescent="0.25">
      <c r="A51" s="117" t="s">
        <v>32</v>
      </c>
      <c r="B51" s="93">
        <v>10484.616491000001</v>
      </c>
      <c r="C51" s="93">
        <v>13758.018674000001</v>
      </c>
      <c r="D51" s="93">
        <v>13667.031187070001</v>
      </c>
      <c r="E51" s="93">
        <v>13666.976986940001</v>
      </c>
      <c r="F51" s="93">
        <v>11325.40709126</v>
      </c>
      <c r="G51" s="90">
        <v>0.99338264547990096</v>
      </c>
      <c r="H51" s="114"/>
    </row>
    <row r="52" spans="1:8" ht="22.5" customHeight="1" x14ac:dyDescent="0.25">
      <c r="A52" s="117" t="s">
        <v>100</v>
      </c>
      <c r="B52" s="93">
        <v>144.073373</v>
      </c>
      <c r="C52" s="93">
        <v>170.56079099999999</v>
      </c>
      <c r="D52" s="93">
        <v>169.21633201</v>
      </c>
      <c r="E52" s="93">
        <v>169.21633201</v>
      </c>
      <c r="F52" s="93">
        <v>157.85281182</v>
      </c>
      <c r="G52" s="90">
        <v>0.99211742052720597</v>
      </c>
      <c r="H52" s="114"/>
    </row>
    <row r="53" spans="1:8" ht="22.5" customHeight="1" x14ac:dyDescent="0.25">
      <c r="A53" s="117" t="s">
        <v>62</v>
      </c>
      <c r="B53" s="93">
        <v>1473.463207</v>
      </c>
      <c r="C53" s="93">
        <v>988.67856099999995</v>
      </c>
      <c r="D53" s="93">
        <v>947.08892402000004</v>
      </c>
      <c r="E53" s="93">
        <v>947.08197249</v>
      </c>
      <c r="F53" s="93">
        <v>786.10517944000003</v>
      </c>
      <c r="G53" s="90">
        <v>0.95792708555556505</v>
      </c>
      <c r="H53" s="114"/>
    </row>
    <row r="54" spans="1:8" ht="22.5" customHeight="1" x14ac:dyDescent="0.25">
      <c r="A54" s="117" t="s">
        <v>109</v>
      </c>
      <c r="B54" s="93">
        <v>103.182</v>
      </c>
      <c r="C54" s="93">
        <v>130.786</v>
      </c>
      <c r="D54" s="93">
        <v>114.99780265</v>
      </c>
      <c r="E54" s="93">
        <v>114.84105645</v>
      </c>
      <c r="F54" s="93">
        <v>93.604460239999995</v>
      </c>
      <c r="G54" s="90">
        <v>0.87808371270625296</v>
      </c>
      <c r="H54" s="114"/>
    </row>
    <row r="55" spans="1:8" ht="22.5" customHeight="1" x14ac:dyDescent="0.25">
      <c r="A55" s="117" t="s">
        <v>94</v>
      </c>
      <c r="B55" s="93">
        <v>104.26102299999999</v>
      </c>
      <c r="C55" s="93">
        <v>130.197023</v>
      </c>
      <c r="D55" s="93">
        <v>125.9639071</v>
      </c>
      <c r="E55" s="93">
        <v>125.95774329</v>
      </c>
      <c r="F55" s="93">
        <v>106.67122802999999</v>
      </c>
      <c r="G55" s="90">
        <v>0.96743950351307195</v>
      </c>
      <c r="H55" s="114"/>
    </row>
    <row r="56" spans="1:8" ht="22.5" customHeight="1" x14ac:dyDescent="0.25">
      <c r="A56" s="117" t="s">
        <v>87</v>
      </c>
      <c r="B56" s="93">
        <v>406.78567399999997</v>
      </c>
      <c r="C56" s="93">
        <v>454.75388199999998</v>
      </c>
      <c r="D56" s="93">
        <v>367.64820150000003</v>
      </c>
      <c r="E56" s="93">
        <v>330.79762489000001</v>
      </c>
      <c r="F56" s="93">
        <v>269.5674717</v>
      </c>
      <c r="G56" s="90">
        <v>0.72742122273955601</v>
      </c>
      <c r="H56" s="114"/>
    </row>
    <row r="57" spans="1:8" ht="22.5" customHeight="1" x14ac:dyDescent="0.25">
      <c r="A57" s="117" t="s">
        <v>41</v>
      </c>
      <c r="B57" s="93">
        <v>3140.15319</v>
      </c>
      <c r="C57" s="93">
        <v>3502.6755389999998</v>
      </c>
      <c r="D57" s="93">
        <v>3383.31171782</v>
      </c>
      <c r="E57" s="93">
        <v>3370.5942055800001</v>
      </c>
      <c r="F57" s="93">
        <v>3170.9444045099999</v>
      </c>
      <c r="G57" s="90">
        <v>0.96229130219189296</v>
      </c>
      <c r="H57" s="114"/>
    </row>
    <row r="58" spans="1:8" ht="22.5" customHeight="1" x14ac:dyDescent="0.25">
      <c r="A58" s="117" t="s">
        <v>42</v>
      </c>
      <c r="B58" s="93">
        <v>2638.3620150000002</v>
      </c>
      <c r="C58" s="93">
        <v>2922.3113130000002</v>
      </c>
      <c r="D58" s="93">
        <v>2835.1984913900001</v>
      </c>
      <c r="E58" s="93">
        <v>2825.2360222399998</v>
      </c>
      <c r="F58" s="93">
        <v>2505.3878935500002</v>
      </c>
      <c r="G58" s="90">
        <v>0.96678133150011902</v>
      </c>
      <c r="H58" s="114"/>
    </row>
    <row r="59" spans="1:8" ht="22.5" customHeight="1" x14ac:dyDescent="0.25">
      <c r="A59" s="117" t="s">
        <v>33</v>
      </c>
      <c r="B59" s="93">
        <v>5160.7160649999996</v>
      </c>
      <c r="C59" s="93">
        <v>6461.8350330000003</v>
      </c>
      <c r="D59" s="93">
        <v>6322.8851067899996</v>
      </c>
      <c r="E59" s="93">
        <v>6277.6112130600004</v>
      </c>
      <c r="F59" s="93">
        <v>5697.9890083999999</v>
      </c>
      <c r="G59" s="90">
        <v>0.97149047925253695</v>
      </c>
      <c r="H59" s="114"/>
    </row>
    <row r="60" spans="1:8" ht="22.5" customHeight="1" x14ac:dyDescent="0.25">
      <c r="A60" s="117" t="s">
        <v>130</v>
      </c>
      <c r="B60" s="93">
        <v>18.402999999999999</v>
      </c>
      <c r="C60" s="93">
        <v>21.050999999999998</v>
      </c>
      <c r="D60" s="93">
        <v>19.233815589999999</v>
      </c>
      <c r="E60" s="93">
        <v>18.49847617</v>
      </c>
      <c r="F60" s="93">
        <v>15.97104371</v>
      </c>
      <c r="G60" s="90">
        <v>0.878745720868367</v>
      </c>
      <c r="H60" s="114"/>
    </row>
    <row r="61" spans="1:8" ht="22.5" customHeight="1" x14ac:dyDescent="0.25">
      <c r="A61" s="110" t="s">
        <v>126</v>
      </c>
      <c r="B61" s="111">
        <v>35.166595000000001</v>
      </c>
      <c r="C61" s="111">
        <v>44.213647000000002</v>
      </c>
      <c r="D61" s="111">
        <v>42.238362379999998</v>
      </c>
      <c r="E61" s="111">
        <v>42.235762379999997</v>
      </c>
      <c r="F61" s="111">
        <v>40.009665269999999</v>
      </c>
      <c r="G61" s="112">
        <v>0.95526529127986204</v>
      </c>
      <c r="H61" s="114"/>
    </row>
    <row r="62" spans="1:8" ht="22.5" customHeight="1" x14ac:dyDescent="0.25">
      <c r="A62" s="117" t="s">
        <v>34</v>
      </c>
      <c r="B62" s="93">
        <v>5195.5599099999999</v>
      </c>
      <c r="C62" s="93">
        <v>5556.6203729999997</v>
      </c>
      <c r="D62" s="93">
        <v>5480.0569819900002</v>
      </c>
      <c r="E62" s="93">
        <v>5322.3822773299999</v>
      </c>
      <c r="F62" s="93">
        <v>5187.2110316999997</v>
      </c>
      <c r="G62" s="90">
        <v>0.957845222465047</v>
      </c>
      <c r="H62" s="114"/>
    </row>
    <row r="63" spans="1:8" ht="22.5" customHeight="1" x14ac:dyDescent="0.25">
      <c r="A63" s="117" t="s">
        <v>93</v>
      </c>
      <c r="B63" s="93">
        <v>113.814274</v>
      </c>
      <c r="C63" s="93">
        <v>146.39126999999999</v>
      </c>
      <c r="D63" s="93">
        <v>138.55812352000001</v>
      </c>
      <c r="E63" s="93">
        <v>138.53879932999999</v>
      </c>
      <c r="F63" s="93">
        <v>133.61724501</v>
      </c>
      <c r="G63" s="90">
        <v>0.94635970662731395</v>
      </c>
      <c r="H63" s="114"/>
    </row>
    <row r="64" spans="1:8" ht="22.5" customHeight="1" x14ac:dyDescent="0.25">
      <c r="A64" s="117" t="s">
        <v>123</v>
      </c>
      <c r="B64" s="93"/>
      <c r="C64" s="93"/>
      <c r="D64" s="93"/>
      <c r="E64" s="93"/>
      <c r="F64" s="93"/>
      <c r="G64" s="90"/>
      <c r="H64" s="114" t="s">
        <v>242</v>
      </c>
    </row>
    <row r="65" spans="1:8" ht="22.5" customHeight="1" x14ac:dyDescent="0.25">
      <c r="A65" s="117" t="s">
        <v>64</v>
      </c>
      <c r="B65" s="93">
        <v>503.266909</v>
      </c>
      <c r="C65" s="93">
        <v>548.54420100000004</v>
      </c>
      <c r="D65" s="93">
        <v>518.37418434999995</v>
      </c>
      <c r="E65" s="93">
        <v>518.37413219999996</v>
      </c>
      <c r="F65" s="93">
        <v>509.13861672000002</v>
      </c>
      <c r="G65" s="90">
        <v>0.94499974888988003</v>
      </c>
      <c r="H65" s="114"/>
    </row>
    <row r="66" spans="1:8" ht="22.5" customHeight="1" x14ac:dyDescent="0.25">
      <c r="A66" s="117" t="s">
        <v>104</v>
      </c>
      <c r="B66" s="93">
        <v>79.811485000000005</v>
      </c>
      <c r="C66" s="93">
        <v>94.811485000000005</v>
      </c>
      <c r="D66" s="93">
        <v>92.809258020000001</v>
      </c>
      <c r="E66" s="93">
        <v>92.809258020000001</v>
      </c>
      <c r="F66" s="93">
        <v>89.721101579999996</v>
      </c>
      <c r="G66" s="90">
        <v>0.97888202067502705</v>
      </c>
      <c r="H66" s="114"/>
    </row>
    <row r="67" spans="1:8" ht="22.5" customHeight="1" x14ac:dyDescent="0.25">
      <c r="A67" s="117" t="s">
        <v>35</v>
      </c>
      <c r="B67" s="93">
        <v>3030.6188000000002</v>
      </c>
      <c r="C67" s="93">
        <v>3305.5117059999998</v>
      </c>
      <c r="D67" s="93">
        <v>3275.3219546599998</v>
      </c>
      <c r="E67" s="93">
        <v>3274.9950844499999</v>
      </c>
      <c r="F67" s="93">
        <v>3271.5472187700002</v>
      </c>
      <c r="G67" s="90">
        <v>0.99076795840879694</v>
      </c>
      <c r="H67" s="114"/>
    </row>
    <row r="68" spans="1:8" ht="22.5" customHeight="1" x14ac:dyDescent="0.25">
      <c r="A68" s="110" t="s">
        <v>105</v>
      </c>
      <c r="B68" s="111">
        <v>81.614667999999995</v>
      </c>
      <c r="C68" s="111">
        <v>83.906673999999995</v>
      </c>
      <c r="D68" s="111">
        <v>77.160134470000003</v>
      </c>
      <c r="E68" s="111">
        <v>74.549026299999994</v>
      </c>
      <c r="F68" s="111">
        <v>67.267888209999995</v>
      </c>
      <c r="G68" s="112">
        <v>0.88847552579667199</v>
      </c>
      <c r="H68" s="114"/>
    </row>
    <row r="69" spans="1:8" ht="22.5" customHeight="1" x14ac:dyDescent="0.25">
      <c r="A69" s="110" t="s">
        <v>133</v>
      </c>
      <c r="B69" s="111">
        <v>45.662559999999999</v>
      </c>
      <c r="C69" s="111">
        <v>48.733764999999998</v>
      </c>
      <c r="D69" s="111">
        <v>36.380692969999998</v>
      </c>
      <c r="E69" s="111">
        <v>36.380692969999998</v>
      </c>
      <c r="F69" s="111">
        <v>31.678307969999999</v>
      </c>
      <c r="G69" s="112">
        <v>0.746519235072439</v>
      </c>
      <c r="H69" s="114"/>
    </row>
    <row r="70" spans="1:8" ht="22.5" customHeight="1" x14ac:dyDescent="0.25">
      <c r="A70" s="117" t="s">
        <v>129</v>
      </c>
      <c r="B70" s="93">
        <v>44.963000000000001</v>
      </c>
      <c r="C70" s="93">
        <v>53.939824000000002</v>
      </c>
      <c r="D70" s="93">
        <v>53.47357366</v>
      </c>
      <c r="E70" s="93">
        <v>53.472599799999998</v>
      </c>
      <c r="F70" s="93">
        <v>45.815025599999998</v>
      </c>
      <c r="G70" s="90">
        <v>0.99133804737664699</v>
      </c>
      <c r="H70" s="114"/>
    </row>
    <row r="71" spans="1:8" ht="22.5" customHeight="1" x14ac:dyDescent="0.25">
      <c r="A71" s="117" t="s">
        <v>127</v>
      </c>
      <c r="B71" s="93">
        <v>49.227065000000003</v>
      </c>
      <c r="C71" s="93">
        <v>49.227065000000003</v>
      </c>
      <c r="D71" s="93">
        <v>39.416359909999997</v>
      </c>
      <c r="E71" s="93">
        <v>39.384654519999998</v>
      </c>
      <c r="F71" s="93">
        <v>36.270970230000003</v>
      </c>
      <c r="G71" s="90">
        <v>0.80006099327676705</v>
      </c>
      <c r="H71" s="114"/>
    </row>
    <row r="72" spans="1:8" ht="22.5" customHeight="1" x14ac:dyDescent="0.25">
      <c r="A72" s="117" t="s">
        <v>89</v>
      </c>
      <c r="B72" s="93">
        <v>279.675411</v>
      </c>
      <c r="C72" s="93">
        <v>487.54199199999999</v>
      </c>
      <c r="D72" s="93">
        <v>477.39869142999999</v>
      </c>
      <c r="E72" s="93">
        <v>477.30750909</v>
      </c>
      <c r="F72" s="93">
        <v>191.59735552999999</v>
      </c>
      <c r="G72" s="90">
        <v>0.97900799709986897</v>
      </c>
      <c r="H72" s="114"/>
    </row>
    <row r="73" spans="1:8" ht="22.5" customHeight="1" x14ac:dyDescent="0.25">
      <c r="A73" s="117" t="s">
        <v>135</v>
      </c>
      <c r="B73" s="93">
        <v>39.377482999999998</v>
      </c>
      <c r="C73" s="93">
        <v>49.592081</v>
      </c>
      <c r="D73" s="93">
        <v>46.736698259999997</v>
      </c>
      <c r="E73" s="93">
        <v>46.736698259999997</v>
      </c>
      <c r="F73" s="93">
        <v>41.730058440000001</v>
      </c>
      <c r="G73" s="90">
        <v>0.94242260694807301</v>
      </c>
      <c r="H73" s="114"/>
    </row>
    <row r="74" spans="1:8" ht="22.5" customHeight="1" x14ac:dyDescent="0.25">
      <c r="A74" s="117" t="s">
        <v>84</v>
      </c>
      <c r="B74" s="93">
        <v>258.78918099999999</v>
      </c>
      <c r="C74" s="93">
        <v>262.72720299999997</v>
      </c>
      <c r="D74" s="93">
        <v>242.65060192999999</v>
      </c>
      <c r="E74" s="93">
        <v>241.4628798</v>
      </c>
      <c r="F74" s="93">
        <v>214.20249081</v>
      </c>
      <c r="G74" s="90">
        <v>0.919063108208099</v>
      </c>
      <c r="H74" s="114"/>
    </row>
    <row r="75" spans="1:8" ht="22.5" customHeight="1" x14ac:dyDescent="0.25">
      <c r="A75" s="110" t="s">
        <v>112</v>
      </c>
      <c r="B75" s="111">
        <v>55.156999999999996</v>
      </c>
      <c r="C75" s="111">
        <v>65.412000000000006</v>
      </c>
      <c r="D75" s="111">
        <v>63.859057</v>
      </c>
      <c r="E75" s="111">
        <v>62.466545949999997</v>
      </c>
      <c r="F75" s="111">
        <v>51.158762289999999</v>
      </c>
      <c r="G75" s="112">
        <v>0.95497073854950099</v>
      </c>
      <c r="H75" s="114"/>
    </row>
    <row r="76" spans="1:8" ht="22.5" customHeight="1" x14ac:dyDescent="0.25">
      <c r="A76" s="110" t="s">
        <v>111</v>
      </c>
      <c r="B76" s="111">
        <v>63.916836000000004</v>
      </c>
      <c r="C76" s="111">
        <v>63.916836000000004</v>
      </c>
      <c r="D76" s="111">
        <v>54.255185760000003</v>
      </c>
      <c r="E76" s="111">
        <v>53.76562345</v>
      </c>
      <c r="F76" s="111">
        <v>47.362377360000004</v>
      </c>
      <c r="G76" s="112">
        <v>0.84118092844896097</v>
      </c>
      <c r="H76" s="114"/>
    </row>
    <row r="77" spans="1:8" s="92" customFormat="1" ht="22.5" customHeight="1" x14ac:dyDescent="0.25">
      <c r="A77" s="117" t="s">
        <v>134</v>
      </c>
      <c r="B77" s="120"/>
      <c r="C77" s="120"/>
      <c r="D77" s="120"/>
      <c r="E77" s="120"/>
      <c r="F77" s="120"/>
      <c r="G77" s="121"/>
      <c r="H77" s="92" t="s">
        <v>243</v>
      </c>
    </row>
    <row r="78" spans="1:8" ht="22.5" customHeight="1" x14ac:dyDescent="0.25">
      <c r="A78" s="117" t="s">
        <v>97</v>
      </c>
      <c r="B78" s="93">
        <v>95.967509000000007</v>
      </c>
      <c r="C78" s="93">
        <v>271.098117</v>
      </c>
      <c r="D78" s="93">
        <v>241.77497267000001</v>
      </c>
      <c r="E78" s="93">
        <v>241.73574345</v>
      </c>
      <c r="F78" s="93">
        <v>188.02360209</v>
      </c>
      <c r="G78" s="90">
        <v>0.89169097198118896</v>
      </c>
      <c r="H78" s="114"/>
    </row>
    <row r="79" spans="1:8" ht="22.5" customHeight="1" x14ac:dyDescent="0.25">
      <c r="A79" s="117" t="s">
        <v>125</v>
      </c>
      <c r="B79" s="93">
        <v>40.864891</v>
      </c>
      <c r="C79" s="93">
        <v>45.246479999999998</v>
      </c>
      <c r="D79" s="93">
        <v>42.43503862</v>
      </c>
      <c r="E79" s="93">
        <v>42.43503862</v>
      </c>
      <c r="F79" s="93">
        <v>40.831459959999997</v>
      </c>
      <c r="G79" s="90">
        <v>0.93786386521117204</v>
      </c>
      <c r="H79" s="114"/>
    </row>
    <row r="80" spans="1:8" s="238" customFormat="1" ht="22.5" customHeight="1" x14ac:dyDescent="0.25">
      <c r="A80" s="191" t="s">
        <v>132</v>
      </c>
      <c r="B80" s="197">
        <v>24.7468</v>
      </c>
      <c r="C80" s="197">
        <v>34.970300999999999</v>
      </c>
      <c r="D80" s="197">
        <v>29.069861920000001</v>
      </c>
      <c r="E80" s="197">
        <v>29.069861920000001</v>
      </c>
      <c r="F80" s="197">
        <v>25.914147589999999</v>
      </c>
      <c r="G80" s="198">
        <v>0.83127285407122997</v>
      </c>
      <c r="H80" s="199"/>
    </row>
    <row r="81" spans="1:8" ht="22.5" customHeight="1" x14ac:dyDescent="0.25">
      <c r="A81" s="110" t="s">
        <v>51</v>
      </c>
      <c r="B81" s="111">
        <v>1232.791716</v>
      </c>
      <c r="C81" s="111">
        <v>1385.6117159999999</v>
      </c>
      <c r="D81" s="111">
        <v>1349.6384636</v>
      </c>
      <c r="E81" s="111">
        <v>1342.6400459500001</v>
      </c>
      <c r="F81" s="111">
        <v>1221.11457122</v>
      </c>
      <c r="G81" s="112">
        <v>0.96898722091203804</v>
      </c>
      <c r="H81" s="114"/>
    </row>
    <row r="82" spans="1:8" ht="22.5" customHeight="1" x14ac:dyDescent="0.25">
      <c r="A82" s="110" t="s">
        <v>76</v>
      </c>
      <c r="B82" s="111">
        <v>244.18260000000001</v>
      </c>
      <c r="C82" s="111">
        <v>297.15214900000001</v>
      </c>
      <c r="D82" s="111">
        <v>294.30200271000001</v>
      </c>
      <c r="E82" s="111">
        <v>293.96960537000001</v>
      </c>
      <c r="F82" s="111">
        <v>279.85953197999999</v>
      </c>
      <c r="G82" s="112">
        <v>0.98928985154335902</v>
      </c>
      <c r="H82" s="114"/>
    </row>
    <row r="83" spans="1:8" ht="22.5" customHeight="1" x14ac:dyDescent="0.25">
      <c r="A83" s="110" t="s">
        <v>113</v>
      </c>
      <c r="B83" s="111">
        <v>126.461</v>
      </c>
      <c r="C83" s="111">
        <v>135.46250000000001</v>
      </c>
      <c r="D83" s="111">
        <v>111.49971379</v>
      </c>
      <c r="E83" s="111">
        <v>111.48652903999999</v>
      </c>
      <c r="F83" s="111">
        <v>104.22845852</v>
      </c>
      <c r="G83" s="112">
        <v>0.823006581452431</v>
      </c>
      <c r="H83" s="114"/>
    </row>
    <row r="84" spans="1:8" ht="22.5" customHeight="1" x14ac:dyDescent="0.25">
      <c r="A84" s="110" t="s">
        <v>122</v>
      </c>
      <c r="B84" s="111">
        <v>56.379022999999997</v>
      </c>
      <c r="C84" s="111">
        <v>69.429023000000001</v>
      </c>
      <c r="D84" s="111">
        <v>69.113363739999997</v>
      </c>
      <c r="E84" s="111">
        <v>69.113363739999997</v>
      </c>
      <c r="F84" s="111">
        <v>56.963412669999997</v>
      </c>
      <c r="G84" s="112">
        <v>0.995453497019539</v>
      </c>
      <c r="H84" s="114"/>
    </row>
    <row r="85" spans="1:8" s="92" customFormat="1" ht="22.5" customHeight="1" x14ac:dyDescent="0.25">
      <c r="A85" s="110" t="s">
        <v>139</v>
      </c>
      <c r="B85" s="111"/>
      <c r="C85" s="111"/>
      <c r="D85" s="111"/>
      <c r="E85" s="111"/>
      <c r="F85" s="111"/>
      <c r="G85" s="112"/>
      <c r="H85" s="92" t="s">
        <v>243</v>
      </c>
    </row>
    <row r="86" spans="1:8" ht="22.5" customHeight="1" x14ac:dyDescent="0.25">
      <c r="A86" s="117" t="s">
        <v>120</v>
      </c>
      <c r="B86" s="93">
        <v>45.605949000000003</v>
      </c>
      <c r="C86" s="93">
        <v>46.705948999999997</v>
      </c>
      <c r="D86" s="93">
        <v>45.591015779999999</v>
      </c>
      <c r="E86" s="93">
        <v>45.591015779999999</v>
      </c>
      <c r="F86" s="93">
        <v>38.117862879999997</v>
      </c>
      <c r="G86" s="90">
        <v>0.97612866789196395</v>
      </c>
      <c r="H86" s="114"/>
    </row>
    <row r="87" spans="1:8" ht="22.5" customHeight="1" x14ac:dyDescent="0.25">
      <c r="A87" s="117" t="s">
        <v>141</v>
      </c>
      <c r="B87" s="93"/>
      <c r="C87" s="93"/>
      <c r="D87" s="93"/>
      <c r="E87" s="93"/>
      <c r="F87" s="93"/>
      <c r="G87" s="90"/>
      <c r="H87" s="114" t="s">
        <v>247</v>
      </c>
    </row>
    <row r="88" spans="1:8" ht="22.5" customHeight="1" x14ac:dyDescent="0.25">
      <c r="A88" s="117" t="s">
        <v>181</v>
      </c>
      <c r="B88" s="93">
        <v>863.26925000000006</v>
      </c>
      <c r="C88" s="93">
        <v>1452.6816650000001</v>
      </c>
      <c r="D88" s="93">
        <v>1382.6349587</v>
      </c>
      <c r="E88" s="93">
        <v>1365.4823736599999</v>
      </c>
      <c r="F88" s="93">
        <v>1112.83389283</v>
      </c>
      <c r="G88" s="90">
        <v>0.939973572021369</v>
      </c>
      <c r="H88" s="114"/>
    </row>
    <row r="89" spans="1:8" ht="22.5" customHeight="1" x14ac:dyDescent="0.25">
      <c r="A89" s="117" t="s">
        <v>57</v>
      </c>
      <c r="B89" s="93"/>
      <c r="C89" s="93"/>
      <c r="D89" s="93"/>
      <c r="E89" s="93"/>
      <c r="F89" s="93"/>
      <c r="G89" s="90"/>
      <c r="H89" s="114" t="s">
        <v>242</v>
      </c>
    </row>
    <row r="90" spans="1:8" ht="22.5" customHeight="1" x14ac:dyDescent="0.25">
      <c r="A90" s="110" t="s">
        <v>63</v>
      </c>
      <c r="B90" s="111">
        <v>994.48489099999995</v>
      </c>
      <c r="C90" s="111">
        <v>1026.818211</v>
      </c>
      <c r="D90" s="111">
        <v>965.80591748999996</v>
      </c>
      <c r="E90" s="111">
        <v>965.80080849000001</v>
      </c>
      <c r="F90" s="111">
        <v>725.31218694999995</v>
      </c>
      <c r="G90" s="112">
        <v>0.94057623651748801</v>
      </c>
      <c r="H90" s="114"/>
    </row>
    <row r="91" spans="1:8" ht="22.5" customHeight="1" x14ac:dyDescent="0.25">
      <c r="A91" s="117" t="s">
        <v>151</v>
      </c>
      <c r="B91" s="93"/>
      <c r="C91" s="93"/>
      <c r="D91" s="93"/>
      <c r="E91" s="93"/>
      <c r="F91" s="93"/>
      <c r="G91" s="90"/>
      <c r="H91" s="114" t="s">
        <v>242</v>
      </c>
    </row>
    <row r="92" spans="1:8" ht="22.5" customHeight="1" x14ac:dyDescent="0.25">
      <c r="A92" s="117" t="s">
        <v>73</v>
      </c>
      <c r="B92" s="93"/>
      <c r="C92" s="93"/>
      <c r="D92" s="93"/>
      <c r="E92" s="93"/>
      <c r="F92" s="93"/>
      <c r="G92" s="90"/>
      <c r="H92" s="114" t="s">
        <v>247</v>
      </c>
    </row>
    <row r="93" spans="1:8" ht="22.5" customHeight="1" x14ac:dyDescent="0.25">
      <c r="A93" s="117" t="s">
        <v>85</v>
      </c>
      <c r="B93" s="93">
        <v>678.17935199999999</v>
      </c>
      <c r="C93" s="93">
        <v>643.29366700000003</v>
      </c>
      <c r="D93" s="93">
        <v>584.01223468000001</v>
      </c>
      <c r="E93" s="93">
        <v>578.51911417999997</v>
      </c>
      <c r="F93" s="93">
        <v>486.96454</v>
      </c>
      <c r="G93" s="90">
        <v>0.89930795818016296</v>
      </c>
      <c r="H93" s="114"/>
    </row>
    <row r="94" spans="1:8" ht="22.5" customHeight="1" x14ac:dyDescent="0.25">
      <c r="A94" s="117" t="s">
        <v>31</v>
      </c>
      <c r="B94" s="93">
        <v>19179.776321000001</v>
      </c>
      <c r="C94" s="93">
        <v>22690.229409</v>
      </c>
      <c r="D94" s="93">
        <v>22381.916977510002</v>
      </c>
      <c r="E94" s="93">
        <v>22339.309490629999</v>
      </c>
      <c r="F94" s="93">
        <v>20951.875624839999</v>
      </c>
      <c r="G94" s="90">
        <v>0.98453431598048102</v>
      </c>
      <c r="H94" s="114"/>
    </row>
    <row r="95" spans="1:8" ht="22.5" customHeight="1" x14ac:dyDescent="0.25">
      <c r="A95" s="117" t="s">
        <v>180</v>
      </c>
      <c r="B95" s="93">
        <v>1049.0559049999999</v>
      </c>
      <c r="C95" s="93">
        <v>3375.4161810000001</v>
      </c>
      <c r="D95" s="93">
        <v>2089.9126027399998</v>
      </c>
      <c r="E95" s="93">
        <v>2051.9625761799998</v>
      </c>
      <c r="F95" s="93">
        <v>1899.6688786300001</v>
      </c>
      <c r="G95" s="90">
        <v>0.60791394783563701</v>
      </c>
      <c r="H95" s="114"/>
    </row>
    <row r="96" spans="1:8" ht="22.5" customHeight="1" x14ac:dyDescent="0.25">
      <c r="A96" s="117" t="s">
        <v>25</v>
      </c>
      <c r="B96" s="93">
        <v>19899.524000000001</v>
      </c>
      <c r="C96" s="93">
        <v>24299.598935000002</v>
      </c>
      <c r="D96" s="93">
        <v>24141.790157930001</v>
      </c>
      <c r="E96" s="93">
        <v>24119.45395368</v>
      </c>
      <c r="F96" s="93">
        <v>21309.253734459999</v>
      </c>
      <c r="G96" s="90">
        <v>0.99258650392535797</v>
      </c>
      <c r="H96" s="114"/>
    </row>
    <row r="97" spans="1:8" ht="22.5" customHeight="1" x14ac:dyDescent="0.25">
      <c r="A97" s="117" t="s">
        <v>185</v>
      </c>
      <c r="B97" s="93">
        <v>325.74497100000002</v>
      </c>
      <c r="C97" s="93">
        <v>340.181265</v>
      </c>
      <c r="D97" s="93">
        <v>315.93774624999998</v>
      </c>
      <c r="E97" s="93">
        <v>310.23576423999998</v>
      </c>
      <c r="F97" s="93">
        <v>249.09980580000001</v>
      </c>
      <c r="G97" s="90">
        <v>0.91197192837765495</v>
      </c>
      <c r="H97" s="114"/>
    </row>
    <row r="98" spans="1:8" ht="22.5" customHeight="1" x14ac:dyDescent="0.25">
      <c r="A98" s="117" t="s">
        <v>27</v>
      </c>
      <c r="B98" s="93"/>
      <c r="C98" s="93"/>
      <c r="D98" s="93"/>
      <c r="E98" s="93"/>
      <c r="F98" s="93"/>
      <c r="G98" s="90"/>
      <c r="H98" s="114" t="s">
        <v>245</v>
      </c>
    </row>
    <row r="99" spans="1:8" s="92" customFormat="1" ht="22.5" customHeight="1" x14ac:dyDescent="0.25">
      <c r="A99" s="117" t="s">
        <v>92</v>
      </c>
      <c r="B99" s="120"/>
      <c r="C99" s="120"/>
      <c r="D99" s="120"/>
      <c r="E99" s="120"/>
      <c r="F99" s="120"/>
      <c r="G99" s="121"/>
      <c r="H99" s="92" t="s">
        <v>243</v>
      </c>
    </row>
    <row r="100" spans="1:8" ht="22.5" customHeight="1" x14ac:dyDescent="0.25">
      <c r="A100" s="117" t="s">
        <v>149</v>
      </c>
      <c r="B100" s="93"/>
      <c r="C100" s="93"/>
      <c r="D100" s="93"/>
      <c r="E100" s="93"/>
      <c r="F100" s="93"/>
      <c r="G100" s="90"/>
      <c r="H100" s="114" t="s">
        <v>245</v>
      </c>
    </row>
    <row r="101" spans="1:8" ht="22.5" customHeight="1" x14ac:dyDescent="0.25">
      <c r="A101" s="117" t="s">
        <v>182</v>
      </c>
      <c r="B101" s="93">
        <v>695.19849299999998</v>
      </c>
      <c r="C101" s="93">
        <v>941.82418600000005</v>
      </c>
      <c r="D101" s="93">
        <v>681.99847056999999</v>
      </c>
      <c r="E101" s="93">
        <v>679.74444277999999</v>
      </c>
      <c r="F101" s="93">
        <v>534.98526171000003</v>
      </c>
      <c r="G101" s="90">
        <v>0.72173177635937202</v>
      </c>
      <c r="H101" s="114"/>
    </row>
    <row r="102" spans="1:8" ht="22.5" customHeight="1" x14ac:dyDescent="0.25">
      <c r="A102" s="117" t="s">
        <v>70</v>
      </c>
      <c r="B102" s="93"/>
      <c r="C102" s="93"/>
      <c r="D102" s="93"/>
      <c r="E102" s="93"/>
      <c r="F102" s="93"/>
      <c r="G102" s="90"/>
      <c r="H102" s="114" t="s">
        <v>242</v>
      </c>
    </row>
    <row r="103" spans="1:8" ht="22.5" customHeight="1" x14ac:dyDescent="0.25">
      <c r="A103" s="117" t="s">
        <v>55</v>
      </c>
      <c r="B103" s="93"/>
      <c r="C103" s="93"/>
      <c r="D103" s="93"/>
      <c r="E103" s="93"/>
      <c r="F103" s="93"/>
      <c r="G103" s="90"/>
      <c r="H103" s="114" t="s">
        <v>242</v>
      </c>
    </row>
    <row r="104" spans="1:8" ht="22.5" customHeight="1" x14ac:dyDescent="0.25">
      <c r="A104" s="117" t="s">
        <v>178</v>
      </c>
      <c r="B104" s="93">
        <v>44485.983885000001</v>
      </c>
      <c r="C104" s="93">
        <v>64192.497729000002</v>
      </c>
      <c r="D104" s="93">
        <v>61605.419471180001</v>
      </c>
      <c r="E104" s="93">
        <v>61540.177718979998</v>
      </c>
      <c r="F104" s="93">
        <v>52458.139899870002</v>
      </c>
      <c r="G104" s="90">
        <v>0.958681775848367</v>
      </c>
      <c r="H104" s="114"/>
    </row>
    <row r="105" spans="1:8" ht="22.5" customHeight="1" x14ac:dyDescent="0.25">
      <c r="A105" s="117" t="s">
        <v>231</v>
      </c>
      <c r="B105" s="93">
        <v>1880.2589849999999</v>
      </c>
      <c r="C105" s="93">
        <v>2036.551584</v>
      </c>
      <c r="D105" s="93">
        <v>1929.55801367</v>
      </c>
      <c r="E105" s="93">
        <v>1915.47008334</v>
      </c>
      <c r="F105" s="93">
        <v>1686.79090172</v>
      </c>
      <c r="G105" s="90">
        <v>0.94054582186316005</v>
      </c>
      <c r="H105" s="114"/>
    </row>
    <row r="106" spans="1:8" ht="22.5" customHeight="1" x14ac:dyDescent="0.25">
      <c r="A106" s="117" t="s">
        <v>36</v>
      </c>
      <c r="B106" s="93">
        <v>5139.1069260000004</v>
      </c>
      <c r="C106" s="93">
        <v>6621.367295</v>
      </c>
      <c r="D106" s="93">
        <v>6307.0507707500001</v>
      </c>
      <c r="E106" s="93">
        <v>6253.3559146799998</v>
      </c>
      <c r="F106" s="93">
        <v>5204.4868506000003</v>
      </c>
      <c r="G106" s="90">
        <v>0.94442063641479401</v>
      </c>
      <c r="H106" s="114"/>
    </row>
    <row r="107" spans="1:8" ht="22.5" customHeight="1" x14ac:dyDescent="0.25">
      <c r="A107" s="117" t="s">
        <v>53</v>
      </c>
      <c r="B107" s="93">
        <v>639.77255500000001</v>
      </c>
      <c r="C107" s="93">
        <v>629.41611799999998</v>
      </c>
      <c r="D107" s="93">
        <v>570.39553074000003</v>
      </c>
      <c r="E107" s="93">
        <v>566.74581879000004</v>
      </c>
      <c r="F107" s="93">
        <v>403.25973585999998</v>
      </c>
      <c r="G107" s="90">
        <v>0.90043105440461602</v>
      </c>
      <c r="H107" s="114"/>
    </row>
    <row r="108" spans="1:8" ht="22.5" customHeight="1" x14ac:dyDescent="0.25">
      <c r="A108" s="117" t="s">
        <v>45</v>
      </c>
      <c r="B108" s="93">
        <v>2566.627915</v>
      </c>
      <c r="C108" s="93">
        <v>3135.752477</v>
      </c>
      <c r="D108" s="93">
        <v>3071.3531603599999</v>
      </c>
      <c r="E108" s="93">
        <v>3070.20574614</v>
      </c>
      <c r="F108" s="93">
        <v>2960.9619827400002</v>
      </c>
      <c r="G108" s="90">
        <v>0.97909696911960697</v>
      </c>
      <c r="H108" s="114"/>
    </row>
    <row r="109" spans="1:8" ht="22.5" customHeight="1" x14ac:dyDescent="0.25">
      <c r="A109" s="117" t="s">
        <v>30</v>
      </c>
      <c r="B109" s="93"/>
      <c r="C109" s="93"/>
      <c r="D109" s="93"/>
      <c r="E109" s="93"/>
      <c r="F109" s="93"/>
      <c r="G109" s="90"/>
      <c r="H109" s="114" t="s">
        <v>242</v>
      </c>
    </row>
    <row r="110" spans="1:8" ht="22.5" customHeight="1" x14ac:dyDescent="0.25">
      <c r="A110" s="117" t="s">
        <v>81</v>
      </c>
      <c r="B110" s="93">
        <v>242.60387700000001</v>
      </c>
      <c r="C110" s="93">
        <v>318.26424600000001</v>
      </c>
      <c r="D110" s="93">
        <v>260.61192304000002</v>
      </c>
      <c r="E110" s="93">
        <v>255.16803249</v>
      </c>
      <c r="F110" s="93">
        <v>230.05241222999999</v>
      </c>
      <c r="G110" s="90">
        <v>0.80174897336724404</v>
      </c>
      <c r="H110" s="114"/>
    </row>
    <row r="111" spans="1:8" ht="22.5" customHeight="1" x14ac:dyDescent="0.25">
      <c r="A111" s="117" t="s">
        <v>232</v>
      </c>
      <c r="B111" s="93">
        <v>1398.3008870000001</v>
      </c>
      <c r="C111" s="93">
        <v>2162.4405670000001</v>
      </c>
      <c r="D111" s="93">
        <v>1898.3233114300001</v>
      </c>
      <c r="E111" s="93">
        <v>1897.82939657</v>
      </c>
      <c r="F111" s="93">
        <v>1852.86544078</v>
      </c>
      <c r="G111" s="90">
        <v>0.87763308991326405</v>
      </c>
      <c r="H111" s="114"/>
    </row>
    <row r="112" spans="1:8" ht="22.5" customHeight="1" x14ac:dyDescent="0.25">
      <c r="A112" s="117" t="s">
        <v>26</v>
      </c>
      <c r="B112" s="93">
        <v>28273.205677000002</v>
      </c>
      <c r="C112" s="93">
        <v>43183.074398999997</v>
      </c>
      <c r="D112" s="93">
        <v>42377.779928340002</v>
      </c>
      <c r="E112" s="93">
        <v>42377.779928340002</v>
      </c>
      <c r="F112" s="93">
        <v>35635.148375730001</v>
      </c>
      <c r="G112" s="90">
        <v>0.981351617922816</v>
      </c>
      <c r="H112" s="114"/>
    </row>
    <row r="113" spans="1:8" ht="22.5" customHeight="1" x14ac:dyDescent="0.25">
      <c r="A113" s="117" t="s">
        <v>201</v>
      </c>
      <c r="B113" s="93">
        <v>2578.4679999999998</v>
      </c>
      <c r="C113" s="93">
        <v>413.205152</v>
      </c>
      <c r="D113" s="93">
        <v>413.20514473999998</v>
      </c>
      <c r="E113" s="93">
        <v>413.16249096000001</v>
      </c>
      <c r="F113" s="93">
        <v>413.16249096000001</v>
      </c>
      <c r="G113" s="90">
        <v>0.99989675578875703</v>
      </c>
      <c r="H113" s="114"/>
    </row>
    <row r="114" spans="1:8" ht="22.5" customHeight="1" x14ac:dyDescent="0.25">
      <c r="A114" s="117" t="s">
        <v>197</v>
      </c>
      <c r="B114" s="93">
        <v>63.559313000000003</v>
      </c>
      <c r="C114" s="93">
        <v>65.974312999999995</v>
      </c>
      <c r="D114" s="93">
        <v>57.387330220000003</v>
      </c>
      <c r="E114" s="93">
        <v>56.750030019999997</v>
      </c>
      <c r="F114" s="93">
        <v>50.61119738</v>
      </c>
      <c r="G114" s="90">
        <v>0.86018372059440795</v>
      </c>
      <c r="H114" s="114"/>
    </row>
    <row r="115" spans="1:8" ht="22.5" customHeight="1" x14ac:dyDescent="0.25">
      <c r="A115" s="117" t="s">
        <v>138</v>
      </c>
      <c r="B115" s="93">
        <v>17.919</v>
      </c>
      <c r="C115" s="93">
        <v>20.287205</v>
      </c>
      <c r="D115" s="93">
        <v>18.312352700000002</v>
      </c>
      <c r="E115" s="93">
        <v>18.253102139999999</v>
      </c>
      <c r="F115" s="93">
        <v>16.718791599999999</v>
      </c>
      <c r="G115" s="90">
        <v>0.89973469189077604</v>
      </c>
      <c r="H115" s="114"/>
    </row>
    <row r="116" spans="1:8" ht="22.5" customHeight="1" x14ac:dyDescent="0.25">
      <c r="A116" s="117" t="s">
        <v>118</v>
      </c>
      <c r="B116" s="93">
        <v>80.664776000000003</v>
      </c>
      <c r="C116" s="93">
        <v>88.547236999999996</v>
      </c>
      <c r="D116" s="93">
        <v>86.967610750000006</v>
      </c>
      <c r="E116" s="93">
        <v>86.967610750000006</v>
      </c>
      <c r="F116" s="93">
        <v>78.5771297</v>
      </c>
      <c r="G116" s="90">
        <v>0.98216063760408501</v>
      </c>
      <c r="H116" s="114"/>
    </row>
    <row r="117" spans="1:8" ht="22.5" customHeight="1" x14ac:dyDescent="0.25">
      <c r="A117" s="117" t="s">
        <v>208</v>
      </c>
      <c r="B117" s="93"/>
      <c r="C117" s="93"/>
      <c r="D117" s="93"/>
      <c r="E117" s="93"/>
      <c r="F117" s="93"/>
      <c r="G117" s="90"/>
      <c r="H117" s="122" t="s">
        <v>262</v>
      </c>
    </row>
    <row r="118" spans="1:8" ht="22.5" customHeight="1" x14ac:dyDescent="0.25">
      <c r="A118" s="117" t="s">
        <v>66</v>
      </c>
      <c r="B118" s="93">
        <v>449.60903999999999</v>
      </c>
      <c r="C118" s="93">
        <v>459.921155</v>
      </c>
      <c r="D118" s="93">
        <v>402.47174469999999</v>
      </c>
      <c r="E118" s="93">
        <v>400.97330952999999</v>
      </c>
      <c r="F118" s="93">
        <v>367.52265045000001</v>
      </c>
      <c r="G118" s="90">
        <v>0.87183054132397997</v>
      </c>
      <c r="H118" s="114"/>
    </row>
    <row r="119" spans="1:8" ht="22.5" customHeight="1" x14ac:dyDescent="0.25">
      <c r="A119" s="117" t="s">
        <v>38</v>
      </c>
      <c r="B119" s="93">
        <v>4813.1191060000001</v>
      </c>
      <c r="C119" s="93">
        <v>5354.413106</v>
      </c>
      <c r="D119" s="93">
        <v>5193.7509956200001</v>
      </c>
      <c r="E119" s="93">
        <v>5157.2568893600001</v>
      </c>
      <c r="F119" s="93">
        <v>4999.6831101899998</v>
      </c>
      <c r="G119" s="90">
        <v>0.96317874382552304</v>
      </c>
      <c r="H119" s="114"/>
    </row>
    <row r="120" spans="1:8" ht="22.5" customHeight="1" x14ac:dyDescent="0.25">
      <c r="A120" s="117" t="s">
        <v>40</v>
      </c>
      <c r="B120" s="93">
        <v>2737.6745890000002</v>
      </c>
      <c r="C120" s="93">
        <v>3123.4766479999998</v>
      </c>
      <c r="D120" s="93">
        <v>3105.0836548000002</v>
      </c>
      <c r="E120" s="93">
        <v>3075.3555950999998</v>
      </c>
      <c r="F120" s="93">
        <v>3032.06735652</v>
      </c>
      <c r="G120" s="90">
        <v>0.98459375294807705</v>
      </c>
      <c r="H120" s="114"/>
    </row>
    <row r="121" spans="1:8" ht="22.5" customHeight="1" x14ac:dyDescent="0.25">
      <c r="A121" s="117" t="s">
        <v>48</v>
      </c>
      <c r="B121" s="93">
        <v>788.49697700000002</v>
      </c>
      <c r="C121" s="93">
        <v>888.83207000000004</v>
      </c>
      <c r="D121" s="93">
        <v>880.78312959000004</v>
      </c>
      <c r="E121" s="93">
        <v>878.26634369999999</v>
      </c>
      <c r="F121" s="93">
        <v>816.78356223000003</v>
      </c>
      <c r="G121" s="90">
        <v>0.98811279806769303</v>
      </c>
      <c r="H121" s="114"/>
    </row>
    <row r="122" spans="1:8" ht="22.5" customHeight="1" x14ac:dyDescent="0.25">
      <c r="A122" s="117" t="s">
        <v>119</v>
      </c>
      <c r="B122" s="93">
        <v>27.1419</v>
      </c>
      <c r="C122" s="93">
        <v>34.001899999999999</v>
      </c>
      <c r="D122" s="93">
        <v>33.989284349999998</v>
      </c>
      <c r="E122" s="93">
        <v>33.989191140000003</v>
      </c>
      <c r="F122" s="93">
        <v>32.551684620000003</v>
      </c>
      <c r="G122" s="90">
        <v>0.99962623088709801</v>
      </c>
      <c r="H122" s="114"/>
    </row>
    <row r="123" spans="1:8" ht="22.5" customHeight="1" x14ac:dyDescent="0.25">
      <c r="A123" s="117" t="s">
        <v>61</v>
      </c>
      <c r="B123" s="93">
        <v>363.69841700000001</v>
      </c>
      <c r="C123" s="93">
        <v>738.24519499999997</v>
      </c>
      <c r="D123" s="93">
        <v>734.87373292999996</v>
      </c>
      <c r="E123" s="93">
        <v>734.82364915000005</v>
      </c>
      <c r="F123" s="93">
        <v>668.88925181000002</v>
      </c>
      <c r="G123" s="90">
        <v>0.99536529885575498</v>
      </c>
      <c r="H123" s="114"/>
    </row>
    <row r="124" spans="1:8" ht="22.5" customHeight="1" x14ac:dyDescent="0.25">
      <c r="A124" s="117" t="s">
        <v>153</v>
      </c>
      <c r="B124" s="93"/>
      <c r="C124" s="93"/>
      <c r="D124" s="93"/>
      <c r="E124" s="93"/>
      <c r="F124" s="93"/>
      <c r="G124" s="90"/>
      <c r="H124" s="114" t="s">
        <v>247</v>
      </c>
    </row>
    <row r="125" spans="1:8" ht="22.5" customHeight="1" x14ac:dyDescent="0.25">
      <c r="A125" s="117" t="s">
        <v>239</v>
      </c>
      <c r="B125" s="93">
        <v>602.21782499999995</v>
      </c>
      <c r="C125" s="93">
        <v>739.14490499999999</v>
      </c>
      <c r="D125" s="93">
        <v>602.89508402000001</v>
      </c>
      <c r="E125" s="93">
        <v>599.21812179000005</v>
      </c>
      <c r="F125" s="93">
        <v>404.14078597000002</v>
      </c>
      <c r="G125" s="90">
        <v>0.81069099947323597</v>
      </c>
      <c r="H125" s="114"/>
    </row>
    <row r="126" spans="1:8" ht="22.5" customHeight="1" x14ac:dyDescent="0.25">
      <c r="A126" s="117" t="s">
        <v>184</v>
      </c>
      <c r="B126" s="93"/>
      <c r="C126" s="93"/>
      <c r="D126" s="93"/>
      <c r="E126" s="93"/>
      <c r="F126" s="93"/>
      <c r="G126" s="90"/>
      <c r="H126" s="114" t="s">
        <v>253</v>
      </c>
    </row>
    <row r="127" spans="1:8" ht="22.5" customHeight="1" x14ac:dyDescent="0.25">
      <c r="A127" s="117" t="s">
        <v>191</v>
      </c>
      <c r="B127" s="93">
        <v>338.57700999999997</v>
      </c>
      <c r="C127" s="93">
        <v>438.128693</v>
      </c>
      <c r="D127" s="93">
        <v>392.04323502</v>
      </c>
      <c r="E127" s="93">
        <v>388.88505302999999</v>
      </c>
      <c r="F127" s="93">
        <v>334.82200847000001</v>
      </c>
      <c r="G127" s="90">
        <v>0.88760462221085401</v>
      </c>
      <c r="H127" s="114"/>
    </row>
    <row r="128" spans="1:8" ht="22.5" customHeight="1" x14ac:dyDescent="0.25">
      <c r="A128" s="117" t="s">
        <v>192</v>
      </c>
      <c r="B128" s="93">
        <v>514.71667500000001</v>
      </c>
      <c r="C128" s="93">
        <v>514.71667500000001</v>
      </c>
      <c r="D128" s="93">
        <v>498.98422463000003</v>
      </c>
      <c r="E128" s="93">
        <v>498.98422463000003</v>
      </c>
      <c r="F128" s="93">
        <v>498.83569348999998</v>
      </c>
      <c r="G128" s="90">
        <v>0.96943473733389296</v>
      </c>
      <c r="H128" s="114"/>
    </row>
    <row r="129" spans="1:8" ht="22.5" customHeight="1" x14ac:dyDescent="0.25">
      <c r="A129" s="117" t="s">
        <v>154</v>
      </c>
      <c r="B129" s="93">
        <v>64.788820000000001</v>
      </c>
      <c r="C129" s="93">
        <v>69.14282</v>
      </c>
      <c r="D129" s="93">
        <v>66.497119089999998</v>
      </c>
      <c r="E129" s="93">
        <v>66.453711350000006</v>
      </c>
      <c r="F129" s="93">
        <v>62.340871960000001</v>
      </c>
      <c r="G129" s="90">
        <v>0.96110791185549005</v>
      </c>
      <c r="H129" s="114"/>
    </row>
    <row r="130" spans="1:8" ht="22.5" customHeight="1" x14ac:dyDescent="0.25">
      <c r="A130" s="117" t="s">
        <v>67</v>
      </c>
      <c r="B130" s="93">
        <v>480.60198400000002</v>
      </c>
      <c r="C130" s="93">
        <v>812.80904299999997</v>
      </c>
      <c r="D130" s="93">
        <v>704.67445204000001</v>
      </c>
      <c r="E130" s="93">
        <v>695.70526609000001</v>
      </c>
      <c r="F130" s="93">
        <v>590.26218482000002</v>
      </c>
      <c r="G130" s="90">
        <v>0.85592707423901104</v>
      </c>
      <c r="H130" s="114"/>
    </row>
    <row r="131" spans="1:8" ht="22.5" customHeight="1" x14ac:dyDescent="0.25">
      <c r="A131" s="117" t="s">
        <v>117</v>
      </c>
      <c r="B131" s="93">
        <v>62.389994000000002</v>
      </c>
      <c r="C131" s="93">
        <v>62.389994000000002</v>
      </c>
      <c r="D131" s="93">
        <v>58.333928839999999</v>
      </c>
      <c r="E131" s="93">
        <v>55.124320400000002</v>
      </c>
      <c r="F131" s="93">
        <v>52.321159919999999</v>
      </c>
      <c r="G131" s="90">
        <v>0.88354424909866203</v>
      </c>
      <c r="H131" s="114"/>
    </row>
    <row r="132" spans="1:8" ht="22.5" customHeight="1" x14ac:dyDescent="0.25">
      <c r="A132" s="117" t="s">
        <v>65</v>
      </c>
      <c r="B132" s="93">
        <v>384.38103999999998</v>
      </c>
      <c r="C132" s="93">
        <v>442.68201399999998</v>
      </c>
      <c r="D132" s="93">
        <v>398.00335202999997</v>
      </c>
      <c r="E132" s="93">
        <v>397.98419144000002</v>
      </c>
      <c r="F132" s="93">
        <v>362.41716924999997</v>
      </c>
      <c r="G132" s="90">
        <v>0.89902950391835901</v>
      </c>
      <c r="H132" s="114"/>
    </row>
    <row r="133" spans="1:8" ht="22.5" customHeight="1" x14ac:dyDescent="0.25">
      <c r="A133" s="117" t="s">
        <v>49</v>
      </c>
      <c r="B133" s="93">
        <v>605.61300100000005</v>
      </c>
      <c r="C133" s="93">
        <v>801.61300100000005</v>
      </c>
      <c r="D133" s="93">
        <v>787.66417791000003</v>
      </c>
      <c r="E133" s="93">
        <v>785.32317784999998</v>
      </c>
      <c r="F133" s="93">
        <v>754.23782069000004</v>
      </c>
      <c r="G133" s="90">
        <v>0.97967869392128304</v>
      </c>
      <c r="H133" s="114"/>
    </row>
    <row r="134" spans="1:8" ht="22.5" customHeight="1" x14ac:dyDescent="0.25">
      <c r="A134" s="117" t="s">
        <v>24</v>
      </c>
      <c r="B134" s="93">
        <v>36265.553</v>
      </c>
      <c r="C134" s="93">
        <v>45108.104463999996</v>
      </c>
      <c r="D134" s="93">
        <v>41378.378816620003</v>
      </c>
      <c r="E134" s="93">
        <v>41378.378816620003</v>
      </c>
      <c r="F134" s="93">
        <v>41378.378816620003</v>
      </c>
      <c r="G134" s="90">
        <v>0.91731584176061698</v>
      </c>
      <c r="H134" s="114"/>
    </row>
    <row r="135" spans="1:8" ht="22.5" customHeight="1" x14ac:dyDescent="0.25">
      <c r="A135" s="110" t="s">
        <v>114</v>
      </c>
      <c r="B135" s="111">
        <v>79.362399999999994</v>
      </c>
      <c r="C135" s="111">
        <v>90.017971000000003</v>
      </c>
      <c r="D135" s="111">
        <v>83.620009400000001</v>
      </c>
      <c r="E135" s="111">
        <v>83.620009400000001</v>
      </c>
      <c r="F135" s="111">
        <v>74.951185550000005</v>
      </c>
      <c r="G135" s="112">
        <v>0.928925729730123</v>
      </c>
      <c r="H135" s="114"/>
    </row>
    <row r="136" spans="1:8" ht="22.5" customHeight="1" x14ac:dyDescent="0.25">
      <c r="A136" s="110" t="s">
        <v>103</v>
      </c>
      <c r="B136" s="111">
        <v>89.022999999999996</v>
      </c>
      <c r="C136" s="111">
        <v>110.629313</v>
      </c>
      <c r="D136" s="111">
        <v>77.655879479999996</v>
      </c>
      <c r="E136" s="111">
        <v>77.655879479999996</v>
      </c>
      <c r="F136" s="111">
        <v>77.653779479999997</v>
      </c>
      <c r="G136" s="112">
        <v>0.701946684600672</v>
      </c>
      <c r="H136" s="114"/>
    </row>
    <row r="137" spans="1:8" ht="22.5" customHeight="1" x14ac:dyDescent="0.25">
      <c r="A137" s="117" t="s">
        <v>144</v>
      </c>
      <c r="B137" s="93">
        <v>54.509146000000001</v>
      </c>
      <c r="C137" s="93">
        <v>60.288339000000001</v>
      </c>
      <c r="D137" s="93">
        <v>55.35350811</v>
      </c>
      <c r="E137" s="93">
        <v>55.35350811</v>
      </c>
      <c r="F137" s="93">
        <v>51.197668159999999</v>
      </c>
      <c r="G137" s="90">
        <v>0.91814617931338305</v>
      </c>
      <c r="H137" s="114"/>
    </row>
    <row r="138" spans="1:8" ht="22.5" customHeight="1" x14ac:dyDescent="0.25">
      <c r="A138" s="117" t="s">
        <v>59</v>
      </c>
      <c r="B138" s="93">
        <v>942.05736300000001</v>
      </c>
      <c r="C138" s="93">
        <v>1084.3217830000001</v>
      </c>
      <c r="D138" s="93">
        <v>1018.21081598</v>
      </c>
      <c r="E138" s="93">
        <v>1009.44555211</v>
      </c>
      <c r="F138" s="93">
        <v>955.55800583999996</v>
      </c>
      <c r="G138" s="90">
        <v>0.93094648464698404</v>
      </c>
      <c r="H138" s="114"/>
    </row>
    <row r="139" spans="1:8" ht="22.5" customHeight="1" x14ac:dyDescent="0.25">
      <c r="A139" s="117" t="s">
        <v>43</v>
      </c>
      <c r="B139" s="93">
        <v>2033.562686</v>
      </c>
      <c r="C139" s="93">
        <v>2710.926739</v>
      </c>
      <c r="D139" s="93">
        <v>2609.9392971399998</v>
      </c>
      <c r="E139" s="93">
        <v>2599.3181537300002</v>
      </c>
      <c r="F139" s="93">
        <v>2548.8723188600002</v>
      </c>
      <c r="G139" s="90">
        <v>0.95883009907115002</v>
      </c>
      <c r="H139" s="114"/>
    </row>
    <row r="140" spans="1:8" ht="22.5" customHeight="1" x14ac:dyDescent="0.25">
      <c r="A140" s="117" t="s">
        <v>98</v>
      </c>
      <c r="B140" s="93">
        <v>113.757175</v>
      </c>
      <c r="C140" s="93">
        <v>159.36417499999999</v>
      </c>
      <c r="D140" s="93">
        <v>137.69883763999999</v>
      </c>
      <c r="E140" s="93">
        <v>137.69883763999999</v>
      </c>
      <c r="F140" s="93">
        <v>117.69680201</v>
      </c>
      <c r="G140" s="90">
        <v>0.86405139448687296</v>
      </c>
      <c r="H140" s="114"/>
    </row>
    <row r="141" spans="1:8" ht="22.5" customHeight="1" x14ac:dyDescent="0.25">
      <c r="A141" s="117"/>
      <c r="B141" s="93"/>
      <c r="C141" s="93"/>
      <c r="D141" s="93"/>
      <c r="E141" s="93"/>
      <c r="F141" s="93"/>
      <c r="G141" s="90"/>
      <c r="H141" s="114"/>
    </row>
    <row r="142" spans="1:8" ht="22.5" customHeight="1" x14ac:dyDescent="0.25">
      <c r="A142" s="117"/>
      <c r="B142" s="93"/>
      <c r="C142" s="93"/>
      <c r="D142" s="93"/>
      <c r="E142" s="93"/>
      <c r="F142" s="93"/>
      <c r="G142" s="90"/>
      <c r="H142" s="114"/>
    </row>
    <row r="143" spans="1:8" ht="22.5" customHeight="1" x14ac:dyDescent="0.25">
      <c r="A143" s="117" t="s">
        <v>79</v>
      </c>
      <c r="B143" s="93"/>
      <c r="C143" s="93"/>
      <c r="D143" s="93"/>
      <c r="E143" s="93"/>
      <c r="F143" s="93"/>
      <c r="G143" s="90"/>
      <c r="H143" s="122" t="s">
        <v>242</v>
      </c>
    </row>
    <row r="144" spans="1:8" ht="22.5" customHeight="1" x14ac:dyDescent="0.25">
      <c r="A144" s="117" t="s">
        <v>106</v>
      </c>
      <c r="B144" s="93">
        <v>61.085999999999999</v>
      </c>
      <c r="C144" s="93">
        <v>66.813199999999995</v>
      </c>
      <c r="D144" s="93">
        <v>62.687653930000003</v>
      </c>
      <c r="E144" s="93">
        <v>59.102933329999999</v>
      </c>
      <c r="F144" s="93">
        <v>52.623487900000001</v>
      </c>
      <c r="G144" s="90">
        <v>0.88459964991947704</v>
      </c>
      <c r="H144" s="114"/>
    </row>
    <row r="145" spans="1:8" ht="22.5" customHeight="1" x14ac:dyDescent="0.25">
      <c r="A145" s="117" t="s">
        <v>99</v>
      </c>
      <c r="B145" s="93">
        <v>67.195999999999998</v>
      </c>
      <c r="C145" s="93">
        <v>133.69</v>
      </c>
      <c r="D145" s="93">
        <v>123.51035098</v>
      </c>
      <c r="E145" s="93">
        <v>117.04156584</v>
      </c>
      <c r="F145" s="93">
        <v>108.42302216</v>
      </c>
      <c r="G145" s="90">
        <v>0.87546986191936604</v>
      </c>
      <c r="H145" s="114"/>
    </row>
    <row r="146" spans="1:8" ht="22.5" customHeight="1" x14ac:dyDescent="0.25">
      <c r="A146" s="117" t="s">
        <v>46</v>
      </c>
      <c r="B146" s="93">
        <v>92.547786000000002</v>
      </c>
      <c r="C146" s="93">
        <v>97.607140000000001</v>
      </c>
      <c r="D146" s="93">
        <v>84.84981535</v>
      </c>
      <c r="E146" s="93">
        <v>80.182129149999994</v>
      </c>
      <c r="F146" s="93">
        <v>70.902897629999998</v>
      </c>
      <c r="G146" s="90">
        <v>0.82147811266675796</v>
      </c>
      <c r="H146" s="114"/>
    </row>
    <row r="147" spans="1:8" ht="22.5" customHeight="1" x14ac:dyDescent="0.25">
      <c r="A147" s="117" t="s">
        <v>121</v>
      </c>
      <c r="B147" s="93">
        <v>37.623609999999999</v>
      </c>
      <c r="C147" s="93">
        <v>45.436407000000003</v>
      </c>
      <c r="D147" s="93">
        <v>42.757480409999999</v>
      </c>
      <c r="E147" s="93">
        <v>42.488265779999999</v>
      </c>
      <c r="F147" s="93">
        <v>36.600342060000003</v>
      </c>
      <c r="G147" s="90">
        <v>0.93511500106071299</v>
      </c>
      <c r="H147" s="114"/>
    </row>
    <row r="148" spans="1:8" ht="22.5" customHeight="1" x14ac:dyDescent="0.25">
      <c r="A148" s="117" t="s">
        <v>143</v>
      </c>
      <c r="B148" s="93">
        <v>12.817</v>
      </c>
      <c r="C148" s="93">
        <v>13.470179999999999</v>
      </c>
      <c r="D148" s="93">
        <v>12.545856880000001</v>
      </c>
      <c r="E148" s="93">
        <v>12.047500469999999</v>
      </c>
      <c r="F148" s="93">
        <v>11.426851299999999</v>
      </c>
      <c r="G148" s="90">
        <v>0.89438303497058003</v>
      </c>
      <c r="H148" s="114"/>
    </row>
    <row r="149" spans="1:8" ht="22.5" customHeight="1" x14ac:dyDescent="0.25">
      <c r="A149" s="117" t="s">
        <v>131</v>
      </c>
      <c r="B149" s="93">
        <v>34.763523999999997</v>
      </c>
      <c r="C149" s="93">
        <v>37.858381999999999</v>
      </c>
      <c r="D149" s="93">
        <v>35.121251700000002</v>
      </c>
      <c r="E149" s="93">
        <v>33.859514869999998</v>
      </c>
      <c r="F149" s="93">
        <v>31.875118050000001</v>
      </c>
      <c r="G149" s="90">
        <v>0.89437300490020999</v>
      </c>
      <c r="H149" s="114"/>
    </row>
    <row r="150" spans="1:8" ht="22.5" customHeight="1" x14ac:dyDescent="0.25">
      <c r="A150" s="118" t="s">
        <v>12</v>
      </c>
      <c r="B150" s="94">
        <v>380416.53422999999</v>
      </c>
      <c r="C150" s="94">
        <v>468991.378437999</v>
      </c>
      <c r="D150" s="94">
        <v>451343.64684312901</v>
      </c>
      <c r="E150" s="94">
        <v>450548.23635358003</v>
      </c>
      <c r="F150" s="94">
        <v>420142.42257075902</v>
      </c>
      <c r="G150" s="91">
        <v>0.96067488032329096</v>
      </c>
      <c r="H150" s="115"/>
    </row>
    <row r="151" spans="1:8" x14ac:dyDescent="0.25">
      <c r="A151" s="253" t="s">
        <v>161</v>
      </c>
      <c r="B151" s="253"/>
      <c r="C151" s="253"/>
      <c r="D151" s="253"/>
    </row>
    <row r="152" spans="1:8" x14ac:dyDescent="0.25">
      <c r="A152" s="253" t="s">
        <v>1</v>
      </c>
      <c r="B152" s="253"/>
      <c r="C152" s="253"/>
      <c r="D152" s="253"/>
    </row>
    <row r="153" spans="1:8" x14ac:dyDescent="0.25">
      <c r="A153" s="253" t="s">
        <v>162</v>
      </c>
      <c r="B153" s="253"/>
      <c r="C153" s="253"/>
      <c r="D153" s="253"/>
    </row>
    <row r="154" spans="1:8" x14ac:dyDescent="0.25">
      <c r="A154" s="253" t="s">
        <v>163</v>
      </c>
      <c r="B154" s="253"/>
      <c r="C154" s="253"/>
      <c r="D154" s="253"/>
    </row>
    <row r="155" spans="1:8" x14ac:dyDescent="0.25">
      <c r="A155" s="253" t="s">
        <v>164</v>
      </c>
      <c r="B155" s="253"/>
      <c r="C155" s="253"/>
      <c r="D155" s="253"/>
    </row>
    <row r="156" spans="1:8" x14ac:dyDescent="0.25">
      <c r="A156" s="253" t="s">
        <v>165</v>
      </c>
      <c r="B156" s="253"/>
      <c r="C156" s="253"/>
      <c r="D156" s="253"/>
    </row>
    <row r="157" spans="1:8" x14ac:dyDescent="0.25">
      <c r="A157" s="253" t="s">
        <v>166</v>
      </c>
      <c r="B157" s="253"/>
      <c r="C157" s="253"/>
      <c r="D157" s="253"/>
    </row>
    <row r="158" spans="1:8" x14ac:dyDescent="0.25">
      <c r="A158" s="253" t="s">
        <v>167</v>
      </c>
      <c r="B158" s="253"/>
      <c r="C158" s="253"/>
      <c r="D158" s="253"/>
    </row>
    <row r="159" spans="1:8" ht="15.75" customHeight="1" x14ac:dyDescent="0.25">
      <c r="A159" s="254" t="s">
        <v>168</v>
      </c>
      <c r="B159" s="254"/>
    </row>
    <row r="160" spans="1:8" ht="15.75" customHeight="1" x14ac:dyDescent="0.25">
      <c r="A160" s="254" t="s">
        <v>6</v>
      </c>
      <c r="B160" s="254"/>
    </row>
    <row r="161" spans="1:1" x14ac:dyDescent="0.25">
      <c r="A161" s="98" t="s">
        <v>1</v>
      </c>
    </row>
  </sheetData>
  <sortState xmlns:xlrd2="http://schemas.microsoft.com/office/spreadsheetml/2017/richdata2" ref="A7:G119">
    <sortCondition ref="A7:A119"/>
  </sortState>
  <mergeCells count="14">
    <mergeCell ref="A158:D158"/>
    <mergeCell ref="A159:B159"/>
    <mergeCell ref="A160:B160"/>
    <mergeCell ref="A3:D3"/>
    <mergeCell ref="A4:D4"/>
    <mergeCell ref="A154:D154"/>
    <mergeCell ref="A155:D155"/>
    <mergeCell ref="A156:D156"/>
    <mergeCell ref="A157:D157"/>
    <mergeCell ref="A1:C1"/>
    <mergeCell ref="A2:C2"/>
    <mergeCell ref="A151:D151"/>
    <mergeCell ref="A152:D152"/>
    <mergeCell ref="A153:D15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61"/>
  <sheetViews>
    <sheetView topLeftCell="A54" workbookViewId="0">
      <selection activeCell="E68" sqref="E68"/>
    </sheetView>
  </sheetViews>
  <sheetFormatPr baseColWidth="10" defaultColWidth="8.85546875" defaultRowHeight="15" x14ac:dyDescent="0.25"/>
  <cols>
    <col min="1" max="1" width="64.7109375" customWidth="1"/>
    <col min="2" max="2" width="19" customWidth="1"/>
    <col min="3" max="3" width="18.7109375" customWidth="1"/>
    <col min="4" max="4" width="19.85546875" customWidth="1"/>
    <col min="5" max="5" width="13.42578125" customWidth="1"/>
    <col min="6" max="6" width="10.7109375" customWidth="1"/>
    <col min="7" max="7" width="15.140625" customWidth="1"/>
    <col min="8" max="8" width="11.28515625" customWidth="1"/>
    <col min="9" max="9" width="32.7109375" customWidth="1"/>
  </cols>
  <sheetData>
    <row r="1" spans="1:8" ht="21" customHeight="1" x14ac:dyDescent="0.25">
      <c r="A1" s="256" t="s">
        <v>238</v>
      </c>
      <c r="B1" s="256"/>
      <c r="C1" s="256"/>
    </row>
    <row r="2" spans="1:8" x14ac:dyDescent="0.25">
      <c r="A2" s="257" t="s">
        <v>173</v>
      </c>
      <c r="B2" s="257"/>
      <c r="C2" s="257"/>
    </row>
    <row r="3" spans="1:8" ht="23.25" customHeight="1" x14ac:dyDescent="0.25">
      <c r="A3" s="255" t="s">
        <v>158</v>
      </c>
      <c r="B3" s="255"/>
      <c r="C3" s="255"/>
      <c r="D3" s="255"/>
    </row>
    <row r="4" spans="1:8" ht="23.25" customHeight="1" x14ac:dyDescent="0.25">
      <c r="A4" s="255" t="s">
        <v>159</v>
      </c>
      <c r="B4" s="255"/>
      <c r="C4" s="255"/>
      <c r="D4" s="255"/>
    </row>
    <row r="5" spans="1:8" x14ac:dyDescent="0.25">
      <c r="A5" s="97" t="s">
        <v>1</v>
      </c>
    </row>
    <row r="6" spans="1:8" ht="22.5" customHeight="1" x14ac:dyDescent="0.25">
      <c r="A6" s="99" t="s">
        <v>18</v>
      </c>
      <c r="B6" s="89" t="s">
        <v>156</v>
      </c>
      <c r="C6" s="89" t="s">
        <v>157</v>
      </c>
      <c r="D6" s="89" t="s">
        <v>19</v>
      </c>
      <c r="E6" s="89" t="s">
        <v>20</v>
      </c>
      <c r="F6" s="89" t="s">
        <v>21</v>
      </c>
      <c r="G6" s="89" t="s">
        <v>22</v>
      </c>
      <c r="H6" s="113" t="s">
        <v>174</v>
      </c>
    </row>
    <row r="7" spans="1:8" ht="22.5" customHeight="1" x14ac:dyDescent="0.25">
      <c r="A7" s="117" t="s">
        <v>80</v>
      </c>
      <c r="B7" s="93">
        <v>221.768</v>
      </c>
      <c r="C7" s="93">
        <v>227.738</v>
      </c>
      <c r="D7" s="93">
        <v>206.21108896000001</v>
      </c>
      <c r="E7" s="93">
        <v>202.12457522</v>
      </c>
      <c r="F7" s="93">
        <v>179.28421489999999</v>
      </c>
      <c r="G7" s="90">
        <v>0.88753117714215501</v>
      </c>
      <c r="H7" s="114"/>
    </row>
    <row r="8" spans="1:8" ht="22.5" customHeight="1" x14ac:dyDescent="0.25">
      <c r="A8" s="117" t="s">
        <v>196</v>
      </c>
      <c r="B8" s="93">
        <v>1057.40291</v>
      </c>
      <c r="C8" s="93">
        <v>1058.5488989999999</v>
      </c>
      <c r="D8" s="93">
        <v>1031.47954931</v>
      </c>
      <c r="E8" s="93">
        <v>1031.3585819299999</v>
      </c>
      <c r="F8" s="93">
        <v>1014.51048231</v>
      </c>
      <c r="G8" s="90">
        <v>0.974313593736022</v>
      </c>
      <c r="H8" s="114"/>
    </row>
    <row r="9" spans="1:8" ht="22.5" customHeight="1" x14ac:dyDescent="0.25">
      <c r="A9" s="117" t="s">
        <v>72</v>
      </c>
      <c r="B9" s="93">
        <v>248.17826600000001</v>
      </c>
      <c r="C9" s="93">
        <v>326.90272800000002</v>
      </c>
      <c r="D9" s="93">
        <v>302.72189231999999</v>
      </c>
      <c r="E9" s="93">
        <v>301.00824956000002</v>
      </c>
      <c r="F9" s="93">
        <v>253.49649152999999</v>
      </c>
      <c r="G9" s="90">
        <v>0.920788429639535</v>
      </c>
      <c r="H9" s="114"/>
    </row>
    <row r="10" spans="1:8" ht="22.5" customHeight="1" x14ac:dyDescent="0.25">
      <c r="A10" s="117" t="s">
        <v>23</v>
      </c>
      <c r="B10" s="93">
        <v>101813.838</v>
      </c>
      <c r="C10" s="93">
        <v>120328.505599</v>
      </c>
      <c r="D10" s="93">
        <v>117239.86800577999</v>
      </c>
      <c r="E10" s="93">
        <v>117232.0711401</v>
      </c>
      <c r="F10" s="93">
        <v>116912.52242776001</v>
      </c>
      <c r="G10" s="90">
        <v>0.97426682527564101</v>
      </c>
      <c r="H10" s="114"/>
    </row>
    <row r="11" spans="1:8" ht="22.5" customHeight="1" x14ac:dyDescent="0.25">
      <c r="A11" s="117" t="s">
        <v>96</v>
      </c>
      <c r="B11" s="93">
        <v>125.041</v>
      </c>
      <c r="C11" s="93">
        <v>161.01514499999999</v>
      </c>
      <c r="D11" s="93">
        <v>158.33566524</v>
      </c>
      <c r="E11" s="93">
        <v>158.16081002999999</v>
      </c>
      <c r="F11" s="93">
        <v>155.20574836</v>
      </c>
      <c r="G11" s="90">
        <v>0.98227287892701098</v>
      </c>
      <c r="H11" s="114"/>
    </row>
    <row r="12" spans="1:8" ht="22.5" customHeight="1" x14ac:dyDescent="0.25">
      <c r="A12" s="117" t="s">
        <v>90</v>
      </c>
      <c r="B12" s="93">
        <v>79.429000000000002</v>
      </c>
      <c r="C12" s="93">
        <v>108.124092</v>
      </c>
      <c r="D12" s="93">
        <v>107.08713647</v>
      </c>
      <c r="E12" s="93">
        <v>107.07517347</v>
      </c>
      <c r="F12" s="93">
        <v>100.39183713</v>
      </c>
      <c r="G12" s="90">
        <v>0.99029893790923096</v>
      </c>
      <c r="H12" s="114"/>
    </row>
    <row r="13" spans="1:8" ht="22.5" customHeight="1" x14ac:dyDescent="0.25">
      <c r="A13" s="117" t="s">
        <v>227</v>
      </c>
      <c r="B13" s="93">
        <v>58.10772</v>
      </c>
      <c r="C13" s="93">
        <v>23.512720000000002</v>
      </c>
      <c r="D13" s="93">
        <v>14.863044950000001</v>
      </c>
      <c r="E13" s="93">
        <v>14.18864391</v>
      </c>
      <c r="F13" s="93">
        <v>13.88760411</v>
      </c>
      <c r="G13" s="90">
        <v>0.60344545037749797</v>
      </c>
      <c r="H13" s="114"/>
    </row>
    <row r="14" spans="1:8" s="92" customFormat="1" ht="22.5" customHeight="1" x14ac:dyDescent="0.25">
      <c r="A14" s="117" t="s">
        <v>147</v>
      </c>
      <c r="B14" s="120"/>
      <c r="C14" s="120"/>
      <c r="D14" s="120"/>
      <c r="E14" s="120"/>
      <c r="F14" s="120"/>
      <c r="G14" s="121"/>
      <c r="H14" s="92" t="s">
        <v>243</v>
      </c>
    </row>
    <row r="15" spans="1:8" ht="22.5" customHeight="1" x14ac:dyDescent="0.25">
      <c r="A15" s="117" t="s">
        <v>107</v>
      </c>
      <c r="B15" s="93"/>
      <c r="C15" s="93"/>
      <c r="D15" s="93"/>
      <c r="E15" s="93"/>
      <c r="F15" s="93"/>
      <c r="G15" s="90"/>
      <c r="H15" s="114" t="s">
        <v>250</v>
      </c>
    </row>
    <row r="16" spans="1:8" ht="22.5" customHeight="1" x14ac:dyDescent="0.25">
      <c r="A16" s="117" t="s">
        <v>78</v>
      </c>
      <c r="B16" s="93"/>
      <c r="C16" s="93"/>
      <c r="D16" s="93"/>
      <c r="E16" s="93"/>
      <c r="F16" s="93"/>
      <c r="G16" s="90"/>
      <c r="H16" s="114" t="s">
        <v>247</v>
      </c>
    </row>
    <row r="17" spans="1:8" s="92" customFormat="1" ht="22.5" customHeight="1" x14ac:dyDescent="0.25">
      <c r="A17" s="117" t="s">
        <v>28</v>
      </c>
      <c r="B17" s="120"/>
      <c r="C17" s="120"/>
      <c r="D17" s="120"/>
      <c r="E17" s="120"/>
      <c r="F17" s="120"/>
      <c r="G17" s="121"/>
      <c r="H17" s="92" t="s">
        <v>243</v>
      </c>
    </row>
    <row r="18" spans="1:8" ht="22.5" customHeight="1" x14ac:dyDescent="0.25">
      <c r="A18" s="110" t="s">
        <v>140</v>
      </c>
      <c r="B18" s="111"/>
      <c r="C18" s="111"/>
      <c r="D18" s="111"/>
      <c r="E18" s="111"/>
      <c r="F18" s="111"/>
      <c r="G18" s="112"/>
      <c r="H18" s="92" t="s">
        <v>244</v>
      </c>
    </row>
    <row r="19" spans="1:8" ht="22.5" customHeight="1" x14ac:dyDescent="0.25">
      <c r="A19" s="117" t="s">
        <v>142</v>
      </c>
      <c r="B19" s="93"/>
      <c r="C19" s="93"/>
      <c r="D19" s="93"/>
      <c r="E19" s="93"/>
      <c r="F19" s="93"/>
      <c r="G19" s="90"/>
      <c r="H19" s="92" t="s">
        <v>244</v>
      </c>
    </row>
    <row r="20" spans="1:8" ht="22.5" customHeight="1" x14ac:dyDescent="0.25">
      <c r="A20" s="117" t="s">
        <v>91</v>
      </c>
      <c r="B20" s="93">
        <v>84.317999999999998</v>
      </c>
      <c r="C20" s="93">
        <v>165.092817</v>
      </c>
      <c r="D20" s="93">
        <v>158.69454253999999</v>
      </c>
      <c r="E20" s="93">
        <v>158.01988553999999</v>
      </c>
      <c r="F20" s="93">
        <v>133.46213749</v>
      </c>
      <c r="G20" s="90">
        <v>0.95715784860585396</v>
      </c>
      <c r="H20" s="114"/>
    </row>
    <row r="21" spans="1:8" ht="22.5" customHeight="1" x14ac:dyDescent="0.25">
      <c r="A21" s="117" t="s">
        <v>82</v>
      </c>
      <c r="B21" s="93">
        <v>115.032639</v>
      </c>
      <c r="C21" s="93">
        <v>148.99588800000001</v>
      </c>
      <c r="D21" s="93">
        <v>146.72714482999999</v>
      </c>
      <c r="E21" s="93">
        <v>146.72714482999999</v>
      </c>
      <c r="F21" s="93">
        <v>130.74240352999999</v>
      </c>
      <c r="G21" s="90">
        <v>0.98477311555067903</v>
      </c>
      <c r="H21" s="114"/>
    </row>
    <row r="22" spans="1:8" ht="22.5" customHeight="1" x14ac:dyDescent="0.25">
      <c r="A22" s="117" t="s">
        <v>233</v>
      </c>
      <c r="B22" s="93">
        <v>422.97699999999998</v>
      </c>
      <c r="C22" s="93">
        <v>402.57433600000002</v>
      </c>
      <c r="D22" s="93">
        <v>248.02515201</v>
      </c>
      <c r="E22" s="93">
        <v>247.85552819</v>
      </c>
      <c r="F22" s="93">
        <v>159.34952655000001</v>
      </c>
      <c r="G22" s="90">
        <v>0.61567642550865398</v>
      </c>
      <c r="H22" s="114"/>
    </row>
    <row r="23" spans="1:8" ht="22.5" customHeight="1" x14ac:dyDescent="0.25">
      <c r="A23" s="117" t="s">
        <v>110</v>
      </c>
      <c r="B23" s="93">
        <v>127.69760100000001</v>
      </c>
      <c r="C23" s="93">
        <v>131.671323</v>
      </c>
      <c r="D23" s="93">
        <v>104.35136738</v>
      </c>
      <c r="E23" s="93">
        <v>104.35136738</v>
      </c>
      <c r="F23" s="93">
        <v>92.340596399999995</v>
      </c>
      <c r="G23" s="90">
        <v>0.792514003827546</v>
      </c>
      <c r="H23" s="114"/>
    </row>
    <row r="24" spans="1:8" ht="22.5" customHeight="1" x14ac:dyDescent="0.25">
      <c r="A24" s="117" t="s">
        <v>88</v>
      </c>
      <c r="B24" s="93">
        <v>61.158022000000003</v>
      </c>
      <c r="C24" s="93">
        <v>86.958022</v>
      </c>
      <c r="D24" s="93">
        <v>85.585106190000005</v>
      </c>
      <c r="E24" s="93">
        <v>85.585106190000005</v>
      </c>
      <c r="F24" s="93">
        <v>83.628492750000007</v>
      </c>
      <c r="G24" s="90">
        <v>0.98421174057983996</v>
      </c>
      <c r="H24" s="114"/>
    </row>
    <row r="25" spans="1:8" ht="22.5" customHeight="1" x14ac:dyDescent="0.25">
      <c r="A25" s="117" t="s">
        <v>83</v>
      </c>
      <c r="B25" s="93">
        <v>134.46288200000001</v>
      </c>
      <c r="C25" s="93">
        <v>173.96288200000001</v>
      </c>
      <c r="D25" s="93">
        <v>173.31730952000001</v>
      </c>
      <c r="E25" s="93">
        <v>173.06228999000001</v>
      </c>
      <c r="F25" s="93">
        <v>159.95717543000001</v>
      </c>
      <c r="G25" s="90">
        <v>0.99482307950037296</v>
      </c>
      <c r="H25" s="114"/>
    </row>
    <row r="26" spans="1:8" ht="22.5" customHeight="1" x14ac:dyDescent="0.25">
      <c r="A26" s="117" t="s">
        <v>101</v>
      </c>
      <c r="B26" s="93">
        <v>50.051000000000002</v>
      </c>
      <c r="C26" s="93">
        <v>59.165999999999997</v>
      </c>
      <c r="D26" s="93">
        <v>56.397374829999997</v>
      </c>
      <c r="E26" s="93">
        <v>56.39737478</v>
      </c>
      <c r="F26" s="93">
        <v>47.851500889999997</v>
      </c>
      <c r="G26" s="90">
        <v>0.95320580705134705</v>
      </c>
      <c r="H26" s="114"/>
    </row>
    <row r="27" spans="1:8" ht="22.5" customHeight="1" x14ac:dyDescent="0.25">
      <c r="A27" s="117" t="s">
        <v>39</v>
      </c>
      <c r="B27" s="93">
        <v>2070.9659999999999</v>
      </c>
      <c r="C27" s="93">
        <v>3220.7417110000001</v>
      </c>
      <c r="D27" s="93">
        <v>3209.9752270700001</v>
      </c>
      <c r="E27" s="93">
        <v>3209.9752270700001</v>
      </c>
      <c r="F27" s="93">
        <v>2805.7207160100002</v>
      </c>
      <c r="G27" s="90">
        <v>0.99665714146116502</v>
      </c>
      <c r="H27" s="114"/>
    </row>
    <row r="28" spans="1:8" ht="22.5" customHeight="1" x14ac:dyDescent="0.25">
      <c r="A28" s="117" t="s">
        <v>50</v>
      </c>
      <c r="B28" s="93">
        <v>610.71510000000001</v>
      </c>
      <c r="C28" s="93">
        <v>779.82510000000002</v>
      </c>
      <c r="D28" s="93">
        <v>765.40830969000001</v>
      </c>
      <c r="E28" s="93">
        <v>765.40830969000001</v>
      </c>
      <c r="F28" s="93">
        <v>712.55429232999995</v>
      </c>
      <c r="G28" s="90">
        <v>0.98151279009870296</v>
      </c>
      <c r="H28" s="114"/>
    </row>
    <row r="29" spans="1:8" ht="22.5" customHeight="1" x14ac:dyDescent="0.25">
      <c r="A29" s="117" t="s">
        <v>146</v>
      </c>
      <c r="B29" s="93"/>
      <c r="C29" s="93"/>
      <c r="D29" s="93"/>
      <c r="E29" s="93"/>
      <c r="F29" s="93"/>
      <c r="G29" s="90"/>
      <c r="H29" s="114" t="s">
        <v>249</v>
      </c>
    </row>
    <row r="30" spans="1:8" ht="22.5" customHeight="1" x14ac:dyDescent="0.25">
      <c r="A30" s="117" t="s">
        <v>188</v>
      </c>
      <c r="B30" s="93">
        <v>21.597850000000001</v>
      </c>
      <c r="C30" s="93">
        <v>27.400507000000001</v>
      </c>
      <c r="D30" s="93">
        <v>25.568946669999999</v>
      </c>
      <c r="E30" s="93">
        <v>25.047154200000001</v>
      </c>
      <c r="F30" s="93">
        <v>24.663668009999999</v>
      </c>
      <c r="G30" s="90">
        <v>0.91411280090547198</v>
      </c>
      <c r="H30" s="114"/>
    </row>
    <row r="31" spans="1:8" ht="22.5" customHeight="1" x14ac:dyDescent="0.25">
      <c r="A31" s="117" t="s">
        <v>102</v>
      </c>
      <c r="B31" s="93">
        <v>86.295395999999997</v>
      </c>
      <c r="C31" s="93">
        <v>102.404775</v>
      </c>
      <c r="D31" s="93">
        <v>98.540860010000003</v>
      </c>
      <c r="E31" s="93">
        <v>97.114972140000006</v>
      </c>
      <c r="F31" s="93">
        <v>95.504684909999995</v>
      </c>
      <c r="G31" s="90">
        <v>0.94834417770069801</v>
      </c>
      <c r="H31" s="114"/>
    </row>
    <row r="32" spans="1:8" ht="22.5" customHeight="1" x14ac:dyDescent="0.25">
      <c r="A32" s="110" t="s">
        <v>75</v>
      </c>
      <c r="B32" s="111">
        <v>284.87900000000002</v>
      </c>
      <c r="C32" s="111">
        <v>376.779</v>
      </c>
      <c r="D32" s="111">
        <v>371.51233946999997</v>
      </c>
      <c r="E32" s="111">
        <v>371.51233922</v>
      </c>
      <c r="F32" s="111">
        <v>240.62900754</v>
      </c>
      <c r="G32" s="112">
        <v>0.98602188343830199</v>
      </c>
      <c r="H32" s="114"/>
    </row>
    <row r="33" spans="1:8" ht="22.5" customHeight="1" x14ac:dyDescent="0.25">
      <c r="A33" s="117" t="s">
        <v>145</v>
      </c>
      <c r="B33" s="93">
        <v>9.1150000000000002</v>
      </c>
      <c r="C33" s="93">
        <v>10.694583</v>
      </c>
      <c r="D33" s="93">
        <v>10.6623366</v>
      </c>
      <c r="E33" s="93">
        <v>10.59427749</v>
      </c>
      <c r="F33" s="93">
        <v>9.9164520100000004</v>
      </c>
      <c r="G33" s="90">
        <v>0.99062090499461297</v>
      </c>
      <c r="H33" s="114"/>
    </row>
    <row r="34" spans="1:8" ht="22.5" customHeight="1" x14ac:dyDescent="0.25">
      <c r="A34" s="117" t="s">
        <v>186</v>
      </c>
      <c r="B34" s="93">
        <v>166.566742</v>
      </c>
      <c r="C34" s="93">
        <v>206.37578199999999</v>
      </c>
      <c r="D34" s="93">
        <v>191.45173678</v>
      </c>
      <c r="E34" s="93">
        <v>190.80073503</v>
      </c>
      <c r="F34" s="93">
        <v>166.04679006000001</v>
      </c>
      <c r="G34" s="90">
        <v>0.92453064589720102</v>
      </c>
      <c r="H34" s="114"/>
    </row>
    <row r="35" spans="1:8" ht="22.5" customHeight="1" x14ac:dyDescent="0.25">
      <c r="A35" s="110" t="s">
        <v>58</v>
      </c>
      <c r="B35" s="111">
        <v>725.26575000000003</v>
      </c>
      <c r="C35" s="111">
        <v>678.996848</v>
      </c>
      <c r="D35" s="111">
        <v>637.77649085999997</v>
      </c>
      <c r="E35" s="111">
        <v>637.77649085999997</v>
      </c>
      <c r="F35" s="111">
        <v>531.61453243000005</v>
      </c>
      <c r="G35" s="112">
        <v>0.93929227026397</v>
      </c>
      <c r="H35" s="114"/>
    </row>
    <row r="36" spans="1:8" ht="22.5" customHeight="1" x14ac:dyDescent="0.25">
      <c r="A36" s="117" t="s">
        <v>136</v>
      </c>
      <c r="B36" s="93">
        <v>20.849682000000001</v>
      </c>
      <c r="C36" s="93">
        <v>22.659231999999999</v>
      </c>
      <c r="D36" s="93">
        <v>21.437787879999998</v>
      </c>
      <c r="E36" s="93">
        <v>21.376771120000001</v>
      </c>
      <c r="F36" s="93">
        <v>16.972186000000001</v>
      </c>
      <c r="G36" s="90">
        <v>0.94340227947708</v>
      </c>
      <c r="H36" s="114"/>
    </row>
    <row r="37" spans="1:8" ht="22.5" customHeight="1" x14ac:dyDescent="0.25">
      <c r="A37" s="117" t="s">
        <v>95</v>
      </c>
      <c r="B37" s="93">
        <v>52.524262</v>
      </c>
      <c r="C37" s="93">
        <v>75.549629999999993</v>
      </c>
      <c r="D37" s="93">
        <v>69.363678870000001</v>
      </c>
      <c r="E37" s="93">
        <v>68.733183370000006</v>
      </c>
      <c r="F37" s="93">
        <v>62.541405300000001</v>
      </c>
      <c r="G37" s="90">
        <v>0.90977524800584697</v>
      </c>
      <c r="H37" s="114"/>
    </row>
    <row r="38" spans="1:8" ht="22.5" customHeight="1" x14ac:dyDescent="0.25">
      <c r="A38" s="117" t="s">
        <v>116</v>
      </c>
      <c r="B38" s="93">
        <v>29.762</v>
      </c>
      <c r="C38" s="93">
        <v>30.054275000000001</v>
      </c>
      <c r="D38" s="93">
        <v>29.203032329999999</v>
      </c>
      <c r="E38" s="93">
        <v>29.165619620000001</v>
      </c>
      <c r="F38" s="93">
        <v>26.223423310000001</v>
      </c>
      <c r="G38" s="90">
        <v>0.97043164807668802</v>
      </c>
      <c r="H38" s="114"/>
    </row>
    <row r="39" spans="1:8" ht="22.5" customHeight="1" x14ac:dyDescent="0.25">
      <c r="A39" s="117" t="s">
        <v>236</v>
      </c>
      <c r="B39" s="93">
        <v>66.892353999999997</v>
      </c>
      <c r="C39" s="93">
        <v>78.985224000000002</v>
      </c>
      <c r="D39" s="93">
        <v>71.672038310000005</v>
      </c>
      <c r="E39" s="93">
        <v>71.672038270000002</v>
      </c>
      <c r="F39" s="93">
        <v>70.384471840000003</v>
      </c>
      <c r="G39" s="90">
        <v>0.90741071102108894</v>
      </c>
      <c r="H39" s="114"/>
    </row>
    <row r="40" spans="1:8" ht="22.5" customHeight="1" x14ac:dyDescent="0.25">
      <c r="A40" s="117" t="s">
        <v>37</v>
      </c>
      <c r="B40" s="93">
        <v>2654.0441569999998</v>
      </c>
      <c r="C40" s="93">
        <v>3066.5478539999999</v>
      </c>
      <c r="D40" s="93">
        <v>2957.1342725999998</v>
      </c>
      <c r="E40" s="93">
        <v>2957.1342725999998</v>
      </c>
      <c r="F40" s="93">
        <v>2856.1780514400002</v>
      </c>
      <c r="G40" s="90">
        <v>0.96432027589027103</v>
      </c>
      <c r="H40" s="114"/>
    </row>
    <row r="41" spans="1:8" ht="22.5" customHeight="1" x14ac:dyDescent="0.25">
      <c r="A41" s="117" t="s">
        <v>128</v>
      </c>
      <c r="B41" s="93"/>
      <c r="C41" s="93"/>
      <c r="D41" s="93"/>
      <c r="E41" s="93"/>
      <c r="F41" s="93"/>
      <c r="G41" s="90"/>
      <c r="H41" s="114" t="s">
        <v>253</v>
      </c>
    </row>
    <row r="42" spans="1:8" ht="22.5" customHeight="1" x14ac:dyDescent="0.25">
      <c r="A42" s="110" t="s">
        <v>44</v>
      </c>
      <c r="B42" s="111">
        <v>1260.164407</v>
      </c>
      <c r="C42" s="111">
        <v>1405.2982239999999</v>
      </c>
      <c r="D42" s="111">
        <v>1396.90723568</v>
      </c>
      <c r="E42" s="111">
        <v>1396.8726483600001</v>
      </c>
      <c r="F42" s="111">
        <v>1324.97540394</v>
      </c>
      <c r="G42" s="112">
        <v>0.99400442162659397</v>
      </c>
      <c r="H42" s="114"/>
    </row>
    <row r="43" spans="1:8" ht="22.5" customHeight="1" x14ac:dyDescent="0.25">
      <c r="A43" s="117" t="s">
        <v>56</v>
      </c>
      <c r="B43" s="93">
        <v>745.33611499999995</v>
      </c>
      <c r="C43" s="93">
        <v>693.84259999999995</v>
      </c>
      <c r="D43" s="93">
        <v>507.27129380999997</v>
      </c>
      <c r="E43" s="93">
        <v>507.27129380999997</v>
      </c>
      <c r="F43" s="93">
        <v>484.92617875000002</v>
      </c>
      <c r="G43" s="90">
        <v>0.73110427899641806</v>
      </c>
      <c r="H43" s="114"/>
    </row>
    <row r="44" spans="1:8" ht="22.5" customHeight="1" x14ac:dyDescent="0.25">
      <c r="A44" s="117" t="s">
        <v>137</v>
      </c>
      <c r="B44" s="93"/>
      <c r="C44" s="93"/>
      <c r="D44" s="93"/>
      <c r="E44" s="93"/>
      <c r="F44" s="93"/>
      <c r="G44" s="90"/>
      <c r="H44" s="114" t="s">
        <v>250</v>
      </c>
    </row>
    <row r="45" spans="1:8" ht="22.5" customHeight="1" x14ac:dyDescent="0.25">
      <c r="A45" s="117" t="s">
        <v>108</v>
      </c>
      <c r="B45" s="93">
        <v>54.585000000000001</v>
      </c>
      <c r="C45" s="93">
        <v>58.257105000000003</v>
      </c>
      <c r="D45" s="93">
        <v>55.080372509999997</v>
      </c>
      <c r="E45" s="93">
        <v>55.066978380000002</v>
      </c>
      <c r="F45" s="93">
        <v>53.040710959999998</v>
      </c>
      <c r="G45" s="90">
        <v>0.94524055701017096</v>
      </c>
      <c r="H45" s="114"/>
    </row>
    <row r="46" spans="1:8" ht="22.5" customHeight="1" x14ac:dyDescent="0.25">
      <c r="A46" s="117" t="s">
        <v>60</v>
      </c>
      <c r="B46" s="93">
        <v>289.262629</v>
      </c>
      <c r="C46" s="93">
        <v>332.42392000000001</v>
      </c>
      <c r="D46" s="93">
        <v>321.52661059000002</v>
      </c>
      <c r="E46" s="93">
        <v>320.68906823999998</v>
      </c>
      <c r="F46" s="93">
        <v>305.88244510999999</v>
      </c>
      <c r="G46" s="90">
        <v>0.964699135489407</v>
      </c>
      <c r="H46" s="114"/>
    </row>
    <row r="47" spans="1:8" ht="22.5" customHeight="1" x14ac:dyDescent="0.25">
      <c r="A47" s="117" t="s">
        <v>54</v>
      </c>
      <c r="B47" s="93">
        <v>1901.889525</v>
      </c>
      <c r="C47" s="93">
        <v>2349.1944130000002</v>
      </c>
      <c r="D47" s="93">
        <v>1871.11623179</v>
      </c>
      <c r="E47" s="93">
        <v>1869.73039447</v>
      </c>
      <c r="F47" s="93">
        <v>1545.88161603</v>
      </c>
      <c r="G47" s="90">
        <v>0.79590279294181199</v>
      </c>
      <c r="H47" s="114"/>
    </row>
    <row r="48" spans="1:8" ht="22.5" customHeight="1" x14ac:dyDescent="0.25">
      <c r="A48" s="117" t="s">
        <v>74</v>
      </c>
      <c r="B48" s="93">
        <v>229.72800000000001</v>
      </c>
      <c r="C48" s="93">
        <v>323.44275399999998</v>
      </c>
      <c r="D48" s="93">
        <v>321.77599081</v>
      </c>
      <c r="E48" s="93">
        <v>321.77599081</v>
      </c>
      <c r="F48" s="93">
        <v>293.81063381000001</v>
      </c>
      <c r="G48" s="90">
        <v>0.99484680621412203</v>
      </c>
      <c r="H48" s="114"/>
    </row>
    <row r="49" spans="1:8" ht="22.5" customHeight="1" x14ac:dyDescent="0.25">
      <c r="A49" s="117" t="s">
        <v>193</v>
      </c>
      <c r="B49" s="93"/>
      <c r="C49" s="93"/>
      <c r="D49" s="93"/>
      <c r="E49" s="93"/>
      <c r="F49" s="93"/>
      <c r="G49" s="90"/>
      <c r="H49" s="114" t="s">
        <v>254</v>
      </c>
    </row>
    <row r="50" spans="1:8" ht="22.5" customHeight="1" x14ac:dyDescent="0.25">
      <c r="A50" s="117" t="s">
        <v>71</v>
      </c>
      <c r="B50" s="93">
        <v>246.474887</v>
      </c>
      <c r="C50" s="93">
        <v>309.48173000000003</v>
      </c>
      <c r="D50" s="93">
        <v>307.60994036</v>
      </c>
      <c r="E50" s="93">
        <v>307.55769836000002</v>
      </c>
      <c r="F50" s="93">
        <v>288.45195253000003</v>
      </c>
      <c r="G50" s="90">
        <v>0.99378305258924304</v>
      </c>
      <c r="H50" s="114"/>
    </row>
    <row r="51" spans="1:8" ht="22.5" customHeight="1" x14ac:dyDescent="0.25">
      <c r="A51" s="117" t="s">
        <v>32</v>
      </c>
      <c r="B51" s="93">
        <v>7849.0209999999997</v>
      </c>
      <c r="C51" s="93">
        <v>10572.543957</v>
      </c>
      <c r="D51" s="93">
        <v>10518.450782059999</v>
      </c>
      <c r="E51" s="93">
        <v>10518.39364106</v>
      </c>
      <c r="F51" s="93">
        <v>9214.2446423500005</v>
      </c>
      <c r="G51" s="90">
        <v>0.994878213213373</v>
      </c>
      <c r="H51" s="114"/>
    </row>
    <row r="52" spans="1:8" ht="22.5" customHeight="1" x14ac:dyDescent="0.25">
      <c r="A52" s="117" t="s">
        <v>100</v>
      </c>
      <c r="B52" s="93">
        <v>78.309241</v>
      </c>
      <c r="C52" s="93">
        <v>113.139183</v>
      </c>
      <c r="D52" s="93">
        <v>106.75189278000001</v>
      </c>
      <c r="E52" s="93">
        <v>106.75189278000001</v>
      </c>
      <c r="F52" s="93">
        <v>92.021242849999993</v>
      </c>
      <c r="G52" s="90">
        <v>0.94354484405283301</v>
      </c>
      <c r="H52" s="114"/>
    </row>
    <row r="53" spans="1:8" ht="22.5" customHeight="1" x14ac:dyDescent="0.25">
      <c r="A53" s="117" t="s">
        <v>62</v>
      </c>
      <c r="B53" s="93">
        <v>1197.4649099999999</v>
      </c>
      <c r="C53" s="93">
        <v>1140.8117789999999</v>
      </c>
      <c r="D53" s="93">
        <v>1123.1198258899999</v>
      </c>
      <c r="E53" s="93">
        <v>1123.1187483900001</v>
      </c>
      <c r="F53" s="93">
        <v>913.73235108999995</v>
      </c>
      <c r="G53" s="90">
        <v>0.98449084157817102</v>
      </c>
      <c r="H53" s="114"/>
    </row>
    <row r="54" spans="1:8" ht="22.5" customHeight="1" x14ac:dyDescent="0.25">
      <c r="A54" s="117" t="s">
        <v>109</v>
      </c>
      <c r="B54" s="93">
        <v>77.557000000000002</v>
      </c>
      <c r="C54" s="93">
        <v>93.261619999999994</v>
      </c>
      <c r="D54" s="93">
        <v>85.39059804</v>
      </c>
      <c r="E54" s="93">
        <v>85.354597290000001</v>
      </c>
      <c r="F54" s="93">
        <v>81.748117190000002</v>
      </c>
      <c r="G54" s="90">
        <v>0.91521675572437999</v>
      </c>
      <c r="H54" s="114"/>
    </row>
    <row r="55" spans="1:8" ht="22.5" customHeight="1" x14ac:dyDescent="0.25">
      <c r="A55" s="117" t="s">
        <v>94</v>
      </c>
      <c r="B55" s="93">
        <v>83.153000000000006</v>
      </c>
      <c r="C55" s="93">
        <v>93.478167999999997</v>
      </c>
      <c r="D55" s="93">
        <v>91.82108135</v>
      </c>
      <c r="E55" s="93">
        <v>91.819261269999998</v>
      </c>
      <c r="F55" s="93">
        <v>87.170429420000005</v>
      </c>
      <c r="G55" s="90">
        <v>0.98225353828072504</v>
      </c>
      <c r="H55" s="114"/>
    </row>
    <row r="56" spans="1:8" ht="22.5" customHeight="1" x14ac:dyDescent="0.25">
      <c r="A56" s="117" t="s">
        <v>87</v>
      </c>
      <c r="B56" s="93">
        <v>324.59070800000001</v>
      </c>
      <c r="C56" s="93">
        <v>365.614667</v>
      </c>
      <c r="D56" s="93">
        <v>315.21953821</v>
      </c>
      <c r="E56" s="93">
        <v>266.66875037</v>
      </c>
      <c r="F56" s="93">
        <v>160.26534715</v>
      </c>
      <c r="G56" s="90">
        <v>0.72937104126077101</v>
      </c>
      <c r="H56" s="114"/>
    </row>
    <row r="57" spans="1:8" ht="22.5" customHeight="1" x14ac:dyDescent="0.25">
      <c r="A57" s="117" t="s">
        <v>41</v>
      </c>
      <c r="B57" s="93">
        <v>2585.003976</v>
      </c>
      <c r="C57" s="93">
        <v>2847.375841</v>
      </c>
      <c r="D57" s="93">
        <v>2749.3133485499998</v>
      </c>
      <c r="E57" s="93">
        <v>2746.6675476999999</v>
      </c>
      <c r="F57" s="93">
        <v>2587.9296254800001</v>
      </c>
      <c r="G57" s="90">
        <v>0.96463119063880598</v>
      </c>
      <c r="H57" s="114"/>
    </row>
    <row r="58" spans="1:8" ht="22.5" customHeight="1" x14ac:dyDescent="0.25">
      <c r="A58" s="117" t="s">
        <v>42</v>
      </c>
      <c r="B58" s="93">
        <v>2261.0257419999998</v>
      </c>
      <c r="C58" s="93">
        <v>2431.5097850000002</v>
      </c>
      <c r="D58" s="93">
        <v>2357.1694079499998</v>
      </c>
      <c r="E58" s="93">
        <v>2344.7875374999999</v>
      </c>
      <c r="F58" s="93">
        <v>2139.9236850500001</v>
      </c>
      <c r="G58" s="90">
        <v>0.96433399197692304</v>
      </c>
      <c r="H58" s="114"/>
    </row>
    <row r="59" spans="1:8" ht="22.5" customHeight="1" x14ac:dyDescent="0.25">
      <c r="A59" s="117" t="s">
        <v>33</v>
      </c>
      <c r="B59" s="93">
        <v>4176.5686050000004</v>
      </c>
      <c r="C59" s="93">
        <v>4951.2403899999999</v>
      </c>
      <c r="D59" s="93">
        <v>4902.7735155</v>
      </c>
      <c r="E59" s="93">
        <v>4893.0513992400001</v>
      </c>
      <c r="F59" s="93">
        <v>4592.74401536</v>
      </c>
      <c r="G59" s="90">
        <v>0.98824759329449596</v>
      </c>
      <c r="H59" s="114"/>
    </row>
    <row r="60" spans="1:8" ht="22.5" customHeight="1" x14ac:dyDescent="0.25">
      <c r="A60" s="117" t="s">
        <v>130</v>
      </c>
      <c r="B60" s="93">
        <v>14.787000000000001</v>
      </c>
      <c r="C60" s="93">
        <v>16.087</v>
      </c>
      <c r="D60" s="93">
        <v>15.370516589999999</v>
      </c>
      <c r="E60" s="93">
        <v>14.971172620000001</v>
      </c>
      <c r="F60" s="93">
        <v>12.728980890000001</v>
      </c>
      <c r="G60" s="90">
        <v>0.93063794492447305</v>
      </c>
      <c r="H60" s="114"/>
    </row>
    <row r="61" spans="1:8" ht="22.5" customHeight="1" x14ac:dyDescent="0.25">
      <c r="A61" s="110" t="s">
        <v>194</v>
      </c>
      <c r="B61" s="111">
        <v>27.716138000000001</v>
      </c>
      <c r="C61" s="111">
        <v>31.256138</v>
      </c>
      <c r="D61" s="111">
        <v>30.56229411</v>
      </c>
      <c r="E61" s="111">
        <v>30.559269109999999</v>
      </c>
      <c r="F61" s="111">
        <v>29.337592560000001</v>
      </c>
      <c r="G61" s="112">
        <v>0.977704574698256</v>
      </c>
      <c r="H61" s="114"/>
    </row>
    <row r="62" spans="1:8" ht="22.5" customHeight="1" x14ac:dyDescent="0.25">
      <c r="A62" s="117" t="s">
        <v>34</v>
      </c>
      <c r="B62" s="93">
        <v>3145.2144149999999</v>
      </c>
      <c r="C62" s="93">
        <v>4711.6504299999997</v>
      </c>
      <c r="D62" s="93">
        <v>4567.6237952499996</v>
      </c>
      <c r="E62" s="93">
        <v>4539.1862235799999</v>
      </c>
      <c r="F62" s="93">
        <v>4325.5427786099999</v>
      </c>
      <c r="G62" s="90">
        <v>0.96339622198584896</v>
      </c>
      <c r="H62" s="114"/>
    </row>
    <row r="63" spans="1:8" ht="22.5" customHeight="1" x14ac:dyDescent="0.25">
      <c r="A63" s="117" t="s">
        <v>183</v>
      </c>
      <c r="B63" s="93">
        <v>363.09699999999998</v>
      </c>
      <c r="C63" s="93">
        <v>460.92820499999999</v>
      </c>
      <c r="D63" s="93">
        <v>452.45828607999999</v>
      </c>
      <c r="E63" s="93">
        <v>452.39109601000001</v>
      </c>
      <c r="F63" s="93">
        <v>429.53586854000002</v>
      </c>
      <c r="G63" s="90">
        <v>0.98147844089948899</v>
      </c>
      <c r="H63" s="114"/>
    </row>
    <row r="64" spans="1:8" ht="22.5" customHeight="1" x14ac:dyDescent="0.25">
      <c r="A64" s="117" t="s">
        <v>123</v>
      </c>
      <c r="B64" s="93"/>
      <c r="C64" s="93"/>
      <c r="D64" s="93"/>
      <c r="E64" s="93"/>
      <c r="F64" s="93"/>
      <c r="G64" s="90"/>
      <c r="H64" s="114" t="s">
        <v>242</v>
      </c>
    </row>
    <row r="65" spans="1:8" ht="22.5" customHeight="1" x14ac:dyDescent="0.25">
      <c r="A65" s="117" t="s">
        <v>93</v>
      </c>
      <c r="B65" s="93">
        <v>83.031000000000006</v>
      </c>
      <c r="C65" s="93">
        <v>106.42029100000001</v>
      </c>
      <c r="D65" s="93">
        <v>103.50773816</v>
      </c>
      <c r="E65" s="93">
        <v>103.49334188</v>
      </c>
      <c r="F65" s="93">
        <v>98.359671629999994</v>
      </c>
      <c r="G65" s="90">
        <v>0.97249632478452797</v>
      </c>
      <c r="H65" s="114"/>
    </row>
    <row r="66" spans="1:8" ht="22.5" customHeight="1" x14ac:dyDescent="0.25">
      <c r="A66" s="117" t="s">
        <v>104</v>
      </c>
      <c r="B66" s="93">
        <v>60.235484999999997</v>
      </c>
      <c r="C66" s="93">
        <v>66.235484999999997</v>
      </c>
      <c r="D66" s="93">
        <v>63.354363620000001</v>
      </c>
      <c r="E66" s="93">
        <v>63.354363620000001</v>
      </c>
      <c r="F66" s="93">
        <v>60.36449056</v>
      </c>
      <c r="G66" s="90">
        <v>0.95650184519672499</v>
      </c>
      <c r="H66" s="114"/>
    </row>
    <row r="67" spans="1:8" ht="22.5" customHeight="1" x14ac:dyDescent="0.25">
      <c r="A67" s="117" t="s">
        <v>35</v>
      </c>
      <c r="B67" s="93">
        <v>2362.4290000000001</v>
      </c>
      <c r="C67" s="93">
        <v>2812.5964549999999</v>
      </c>
      <c r="D67" s="93">
        <v>2794.9180411500001</v>
      </c>
      <c r="E67" s="93">
        <v>2794.87378197</v>
      </c>
      <c r="F67" s="93">
        <v>2487.44296153</v>
      </c>
      <c r="G67" s="90">
        <v>0.99369882124451503</v>
      </c>
      <c r="H67" s="114"/>
    </row>
    <row r="68" spans="1:8" ht="22.5" customHeight="1" x14ac:dyDescent="0.25">
      <c r="A68" s="110" t="s">
        <v>237</v>
      </c>
      <c r="B68" s="111">
        <v>57.745865999999999</v>
      </c>
      <c r="C68" s="111">
        <v>70.653557000000006</v>
      </c>
      <c r="D68" s="111">
        <v>68.94474065</v>
      </c>
      <c r="E68" s="111">
        <v>68.808963410000004</v>
      </c>
      <c r="F68" s="111">
        <v>57.220223439999998</v>
      </c>
      <c r="G68" s="112">
        <v>0.97389241719280994</v>
      </c>
      <c r="H68" s="114"/>
    </row>
    <row r="69" spans="1:8" ht="22.5" customHeight="1" x14ac:dyDescent="0.25">
      <c r="A69" s="110" t="s">
        <v>133</v>
      </c>
      <c r="B69" s="111">
        <v>50.334000000000003</v>
      </c>
      <c r="C69" s="111">
        <v>51.323999999999998</v>
      </c>
      <c r="D69" s="111">
        <v>33.667380880000003</v>
      </c>
      <c r="E69" s="111">
        <v>33.667380880000003</v>
      </c>
      <c r="F69" s="111">
        <v>29.15713448</v>
      </c>
      <c r="G69" s="112">
        <v>0.65597733769776301</v>
      </c>
      <c r="H69" s="114"/>
    </row>
    <row r="70" spans="1:8" ht="22.5" customHeight="1" x14ac:dyDescent="0.25">
      <c r="A70" s="117" t="s">
        <v>129</v>
      </c>
      <c r="B70" s="93">
        <v>38.609000000000002</v>
      </c>
      <c r="C70" s="93">
        <v>43.437781000000001</v>
      </c>
      <c r="D70" s="93">
        <v>42.292675940000002</v>
      </c>
      <c r="E70" s="93">
        <v>42.2923975</v>
      </c>
      <c r="F70" s="93">
        <v>34.648666679999998</v>
      </c>
      <c r="G70" s="90">
        <v>0.97363162957150096</v>
      </c>
      <c r="H70" s="114"/>
    </row>
    <row r="71" spans="1:8" ht="22.5" customHeight="1" x14ac:dyDescent="0.25">
      <c r="A71" s="117" t="s">
        <v>127</v>
      </c>
      <c r="B71" s="93">
        <v>24.449207000000001</v>
      </c>
      <c r="C71" s="93">
        <v>43.191856999999999</v>
      </c>
      <c r="D71" s="93">
        <v>38.26001127</v>
      </c>
      <c r="E71" s="93">
        <v>38.228511269999998</v>
      </c>
      <c r="F71" s="93">
        <v>29.27894603</v>
      </c>
      <c r="G71" s="90">
        <v>0.88508607698900299</v>
      </c>
      <c r="H71" s="114"/>
    </row>
    <row r="72" spans="1:8" ht="22.5" customHeight="1" x14ac:dyDescent="0.25">
      <c r="A72" s="117" t="s">
        <v>89</v>
      </c>
      <c r="B72" s="93">
        <v>79.974000000000004</v>
      </c>
      <c r="C72" s="93">
        <v>271.5634</v>
      </c>
      <c r="D72" s="93">
        <v>266.18325367</v>
      </c>
      <c r="E72" s="93">
        <v>264.94428058</v>
      </c>
      <c r="F72" s="93">
        <v>61.261546490000001</v>
      </c>
      <c r="G72" s="90">
        <v>0.97562587808224499</v>
      </c>
      <c r="H72" s="114"/>
    </row>
    <row r="73" spans="1:8" ht="22.5" customHeight="1" x14ac:dyDescent="0.25">
      <c r="A73" s="117" t="s">
        <v>135</v>
      </c>
      <c r="B73" s="93">
        <v>24.245000000000001</v>
      </c>
      <c r="C73" s="93">
        <v>41.545000000000002</v>
      </c>
      <c r="D73" s="93">
        <v>39.477248969999998</v>
      </c>
      <c r="E73" s="93">
        <v>39.477248969999998</v>
      </c>
      <c r="F73" s="93">
        <v>19.11632754</v>
      </c>
      <c r="G73" s="90">
        <v>0.95022864291731901</v>
      </c>
      <c r="H73" s="114"/>
    </row>
    <row r="74" spans="1:8" ht="22.5" customHeight="1" x14ac:dyDescent="0.25">
      <c r="A74" s="117" t="s">
        <v>84</v>
      </c>
      <c r="B74" s="93">
        <v>495.93888800000002</v>
      </c>
      <c r="C74" s="93">
        <v>761.61359700000003</v>
      </c>
      <c r="D74" s="93">
        <v>731.79150699000002</v>
      </c>
      <c r="E74" s="93">
        <v>728.32888463999996</v>
      </c>
      <c r="F74" s="93">
        <v>676.41368153999997</v>
      </c>
      <c r="G74" s="90">
        <v>0.95629711379745796</v>
      </c>
      <c r="H74" s="114"/>
    </row>
    <row r="75" spans="1:8" ht="22.5" customHeight="1" x14ac:dyDescent="0.25">
      <c r="A75" s="110" t="s">
        <v>112</v>
      </c>
      <c r="B75" s="111">
        <v>49.436</v>
      </c>
      <c r="C75" s="111">
        <v>49.436</v>
      </c>
      <c r="D75" s="111">
        <v>46.359469429999997</v>
      </c>
      <c r="E75" s="111">
        <v>42.595664489999997</v>
      </c>
      <c r="F75" s="111">
        <v>39.037409719999999</v>
      </c>
      <c r="G75" s="112">
        <v>0.86163250445019801</v>
      </c>
      <c r="H75" s="114"/>
    </row>
    <row r="76" spans="1:8" ht="22.5" customHeight="1" x14ac:dyDescent="0.25">
      <c r="A76" s="110" t="s">
        <v>111</v>
      </c>
      <c r="B76" s="111">
        <v>45.799280000000003</v>
      </c>
      <c r="C76" s="111">
        <v>47.272779999999997</v>
      </c>
      <c r="D76" s="111">
        <v>44.138633239999997</v>
      </c>
      <c r="E76" s="111">
        <v>43.848299599999997</v>
      </c>
      <c r="F76" s="111">
        <v>41.159193639999998</v>
      </c>
      <c r="G76" s="112">
        <v>0.92755914926094896</v>
      </c>
      <c r="H76" s="114"/>
    </row>
    <row r="77" spans="1:8" s="92" customFormat="1" ht="22.5" customHeight="1" x14ac:dyDescent="0.25">
      <c r="A77" s="117" t="s">
        <v>134</v>
      </c>
      <c r="B77" s="120"/>
      <c r="C77" s="120"/>
      <c r="D77" s="120"/>
      <c r="E77" s="120"/>
      <c r="F77" s="120"/>
      <c r="G77" s="121"/>
      <c r="H77" s="92" t="s">
        <v>243</v>
      </c>
    </row>
    <row r="78" spans="1:8" ht="22.5" customHeight="1" x14ac:dyDescent="0.25">
      <c r="A78" s="117" t="s">
        <v>97</v>
      </c>
      <c r="B78" s="93">
        <v>104.598</v>
      </c>
      <c r="C78" s="93">
        <v>196.15796599999999</v>
      </c>
      <c r="D78" s="93">
        <v>180.42125616000001</v>
      </c>
      <c r="E78" s="93">
        <v>180.24895251000001</v>
      </c>
      <c r="F78" s="93">
        <v>145.82009939</v>
      </c>
      <c r="G78" s="90">
        <v>0.91889692876403595</v>
      </c>
      <c r="H78" s="114"/>
    </row>
    <row r="79" spans="1:8" ht="22.5" customHeight="1" x14ac:dyDescent="0.25">
      <c r="A79" s="117" t="s">
        <v>125</v>
      </c>
      <c r="B79" s="93">
        <v>30.192</v>
      </c>
      <c r="C79" s="93">
        <v>37.675688000000001</v>
      </c>
      <c r="D79" s="93">
        <v>34.632706450000001</v>
      </c>
      <c r="E79" s="93">
        <v>34.632706450000001</v>
      </c>
      <c r="F79" s="93">
        <v>31.788237339999998</v>
      </c>
      <c r="G79" s="90">
        <v>0.91923222344340505</v>
      </c>
      <c r="H79" s="114"/>
    </row>
    <row r="80" spans="1:8" s="238" customFormat="1" ht="22.5" customHeight="1" x14ac:dyDescent="0.25">
      <c r="A80" s="191" t="s">
        <v>132</v>
      </c>
      <c r="B80" s="197">
        <v>21.257000000000001</v>
      </c>
      <c r="C80" s="197">
        <v>24.745999999999999</v>
      </c>
      <c r="D80" s="197">
        <v>20.671633799999999</v>
      </c>
      <c r="E80" s="197">
        <v>20.671633799999999</v>
      </c>
      <c r="F80" s="197">
        <v>20.263823120000001</v>
      </c>
      <c r="G80" s="198">
        <v>0.83535253374282703</v>
      </c>
      <c r="H80" s="199"/>
    </row>
    <row r="81" spans="1:8" ht="22.5" customHeight="1" x14ac:dyDescent="0.25">
      <c r="A81" s="110" t="s">
        <v>51</v>
      </c>
      <c r="B81" s="111">
        <v>983.48224600000003</v>
      </c>
      <c r="C81" s="111">
        <v>1054.898126</v>
      </c>
      <c r="D81" s="111">
        <v>990.06594783000003</v>
      </c>
      <c r="E81" s="111">
        <v>989.87488297000004</v>
      </c>
      <c r="F81" s="111">
        <v>963.05517798000005</v>
      </c>
      <c r="G81" s="112">
        <v>0.93836064220100801</v>
      </c>
      <c r="H81" s="114"/>
    </row>
    <row r="82" spans="1:8" ht="22.5" customHeight="1" x14ac:dyDescent="0.25">
      <c r="A82" s="110" t="s">
        <v>76</v>
      </c>
      <c r="B82" s="111">
        <v>192.927221</v>
      </c>
      <c r="C82" s="111">
        <v>224.23134099999999</v>
      </c>
      <c r="D82" s="111">
        <v>221.61312393</v>
      </c>
      <c r="E82" s="111">
        <v>220.96405609000001</v>
      </c>
      <c r="F82" s="111">
        <v>205.27604307999999</v>
      </c>
      <c r="G82" s="112">
        <v>0.98542895522352503</v>
      </c>
      <c r="H82" s="114"/>
    </row>
    <row r="83" spans="1:8" ht="22.5" customHeight="1" x14ac:dyDescent="0.25">
      <c r="A83" s="110" t="s">
        <v>113</v>
      </c>
      <c r="B83" s="111">
        <v>67.625</v>
      </c>
      <c r="C83" s="111">
        <v>111.454171</v>
      </c>
      <c r="D83" s="111">
        <v>83.114609349999995</v>
      </c>
      <c r="E83" s="111">
        <v>82.966498290000004</v>
      </c>
      <c r="F83" s="111">
        <v>72.026619600000004</v>
      </c>
      <c r="G83" s="112">
        <v>0.74440012020725499</v>
      </c>
      <c r="H83" s="114"/>
    </row>
    <row r="84" spans="1:8" ht="22.5" customHeight="1" x14ac:dyDescent="0.25">
      <c r="A84" s="110" t="s">
        <v>122</v>
      </c>
      <c r="B84" s="111">
        <v>41.497999999999998</v>
      </c>
      <c r="C84" s="111">
        <v>49.938493000000001</v>
      </c>
      <c r="D84" s="111">
        <v>49.119822550000002</v>
      </c>
      <c r="E84" s="111">
        <v>49.109704989999997</v>
      </c>
      <c r="F84" s="111">
        <v>43.670192579999998</v>
      </c>
      <c r="G84" s="112">
        <v>0.98340382418027705</v>
      </c>
      <c r="H84" s="114"/>
    </row>
    <row r="85" spans="1:8" s="92" customFormat="1" ht="22.5" customHeight="1" x14ac:dyDescent="0.25">
      <c r="A85" s="110" t="s">
        <v>139</v>
      </c>
      <c r="B85" s="111"/>
      <c r="C85" s="111"/>
      <c r="D85" s="111"/>
      <c r="E85" s="111"/>
      <c r="F85" s="111"/>
      <c r="G85" s="112"/>
      <c r="H85" s="92" t="s">
        <v>243</v>
      </c>
    </row>
    <row r="86" spans="1:8" ht="22.5" customHeight="1" x14ac:dyDescent="0.25">
      <c r="A86" s="117" t="s">
        <v>120</v>
      </c>
      <c r="B86" s="93">
        <v>40.957144</v>
      </c>
      <c r="C86" s="93">
        <v>43.557144000000001</v>
      </c>
      <c r="D86" s="93">
        <v>41.90215688</v>
      </c>
      <c r="E86" s="93">
        <v>41.90215688</v>
      </c>
      <c r="F86" s="93">
        <v>33.8166303</v>
      </c>
      <c r="G86" s="90">
        <v>0.962004232417075</v>
      </c>
      <c r="H86" s="114"/>
    </row>
    <row r="87" spans="1:8" ht="22.5" customHeight="1" x14ac:dyDescent="0.25">
      <c r="A87" s="117" t="s">
        <v>141</v>
      </c>
      <c r="B87" s="93"/>
      <c r="C87" s="93"/>
      <c r="D87" s="93"/>
      <c r="E87" s="93"/>
      <c r="F87" s="93"/>
      <c r="G87" s="90"/>
      <c r="H87" s="114" t="s">
        <v>247</v>
      </c>
    </row>
    <row r="88" spans="1:8" ht="22.5" customHeight="1" x14ac:dyDescent="0.25">
      <c r="A88" s="117" t="s">
        <v>181</v>
      </c>
      <c r="B88" s="93">
        <v>591.33299999999997</v>
      </c>
      <c r="C88" s="93">
        <v>907.22722599999997</v>
      </c>
      <c r="D88" s="93">
        <v>799.65454041999999</v>
      </c>
      <c r="E88" s="93">
        <v>793.13182787000005</v>
      </c>
      <c r="F88" s="93">
        <v>546.35983257999999</v>
      </c>
      <c r="G88" s="90">
        <v>0.87423724193876895</v>
      </c>
      <c r="H88" s="114"/>
    </row>
    <row r="89" spans="1:8" ht="22.5" customHeight="1" x14ac:dyDescent="0.25">
      <c r="A89" s="117" t="s">
        <v>57</v>
      </c>
      <c r="B89" s="93"/>
      <c r="C89" s="93"/>
      <c r="D89" s="93"/>
      <c r="E89" s="93"/>
      <c r="F89" s="93"/>
      <c r="G89" s="90"/>
      <c r="H89" s="114" t="s">
        <v>242</v>
      </c>
    </row>
    <row r="90" spans="1:8" ht="22.5" customHeight="1" x14ac:dyDescent="0.25">
      <c r="A90" s="110" t="s">
        <v>63</v>
      </c>
      <c r="B90" s="111">
        <v>855.56600000000003</v>
      </c>
      <c r="C90" s="111">
        <v>840.87099999999998</v>
      </c>
      <c r="D90" s="111">
        <v>622.65863777000004</v>
      </c>
      <c r="E90" s="111">
        <v>622.65863777000004</v>
      </c>
      <c r="F90" s="111">
        <v>511.19618549</v>
      </c>
      <c r="G90" s="112">
        <v>0.74049246289859005</v>
      </c>
      <c r="H90" s="114"/>
    </row>
    <row r="91" spans="1:8" ht="22.5" customHeight="1" x14ac:dyDescent="0.25">
      <c r="A91" s="117" t="s">
        <v>151</v>
      </c>
      <c r="B91" s="93"/>
      <c r="C91" s="93"/>
      <c r="D91" s="93"/>
      <c r="E91" s="93"/>
      <c r="F91" s="93"/>
      <c r="G91" s="90"/>
      <c r="H91" s="114" t="s">
        <v>242</v>
      </c>
    </row>
    <row r="92" spans="1:8" ht="22.5" customHeight="1" x14ac:dyDescent="0.25">
      <c r="A92" s="117" t="s">
        <v>73</v>
      </c>
      <c r="B92" s="93"/>
      <c r="C92" s="93"/>
      <c r="D92" s="93"/>
      <c r="E92" s="93"/>
      <c r="F92" s="93"/>
      <c r="G92" s="90"/>
      <c r="H92" s="114" t="s">
        <v>247</v>
      </c>
    </row>
    <row r="93" spans="1:8" ht="22.5" customHeight="1" x14ac:dyDescent="0.25">
      <c r="A93" s="117" t="s">
        <v>85</v>
      </c>
      <c r="B93" s="93">
        <v>713.12297799999999</v>
      </c>
      <c r="C93" s="93">
        <v>688.02237200000002</v>
      </c>
      <c r="D93" s="93">
        <v>587.15167747999999</v>
      </c>
      <c r="E93" s="93">
        <v>583.57767702000001</v>
      </c>
      <c r="F93" s="93">
        <v>480.46829315000002</v>
      </c>
      <c r="G93" s="90">
        <v>0.84819578660445105</v>
      </c>
      <c r="H93" s="114"/>
    </row>
    <row r="94" spans="1:8" ht="22.5" customHeight="1" x14ac:dyDescent="0.25">
      <c r="A94" s="117" t="s">
        <v>31</v>
      </c>
      <c r="B94" s="93">
        <v>13974.039570000001</v>
      </c>
      <c r="C94" s="93">
        <v>17767.707763999999</v>
      </c>
      <c r="D94" s="93">
        <v>17512.934396249999</v>
      </c>
      <c r="E94" s="93">
        <v>17473.747422839999</v>
      </c>
      <c r="F94" s="93">
        <v>15028.919756679999</v>
      </c>
      <c r="G94" s="90">
        <v>0.983455359292007</v>
      </c>
      <c r="H94" s="114"/>
    </row>
    <row r="95" spans="1:8" ht="22.5" customHeight="1" x14ac:dyDescent="0.25">
      <c r="A95" s="117" t="s">
        <v>180</v>
      </c>
      <c r="B95" s="93">
        <v>768.67578800000001</v>
      </c>
      <c r="C95" s="93">
        <v>1007.558073</v>
      </c>
      <c r="D95" s="93">
        <v>848.15033248999998</v>
      </c>
      <c r="E95" s="93">
        <v>829.69856589000005</v>
      </c>
      <c r="F95" s="93">
        <v>736.21864165</v>
      </c>
      <c r="G95" s="90">
        <v>0.82347468411381597</v>
      </c>
      <c r="H95" s="114"/>
    </row>
    <row r="96" spans="1:8" ht="22.5" customHeight="1" x14ac:dyDescent="0.25">
      <c r="A96" s="117" t="s">
        <v>25</v>
      </c>
      <c r="B96" s="93">
        <v>15564.191784000001</v>
      </c>
      <c r="C96" s="93">
        <v>18223.236452000001</v>
      </c>
      <c r="D96" s="93">
        <v>17844.010514360001</v>
      </c>
      <c r="E96" s="93">
        <v>17841.048994879999</v>
      </c>
      <c r="F96" s="93">
        <v>15485.092226520001</v>
      </c>
      <c r="G96" s="90">
        <v>0.97902746539415897</v>
      </c>
      <c r="H96" s="114"/>
    </row>
    <row r="97" spans="1:8" ht="22.5" customHeight="1" x14ac:dyDescent="0.25">
      <c r="A97" s="117" t="s">
        <v>234</v>
      </c>
      <c r="B97" s="93">
        <v>317.649968</v>
      </c>
      <c r="C97" s="93">
        <v>286.91955200000001</v>
      </c>
      <c r="D97" s="93">
        <v>191.24426083</v>
      </c>
      <c r="E97" s="93">
        <v>184.76637062</v>
      </c>
      <c r="F97" s="93">
        <v>151.28922370999999</v>
      </c>
      <c r="G97" s="90">
        <v>0.64396577135321897</v>
      </c>
      <c r="H97" s="114"/>
    </row>
    <row r="98" spans="1:8" ht="22.5" customHeight="1" x14ac:dyDescent="0.25">
      <c r="A98" s="117" t="s">
        <v>27</v>
      </c>
      <c r="B98" s="93"/>
      <c r="C98" s="93"/>
      <c r="D98" s="93"/>
      <c r="E98" s="93"/>
      <c r="F98" s="93"/>
      <c r="G98" s="90"/>
      <c r="H98" s="114" t="s">
        <v>245</v>
      </c>
    </row>
    <row r="99" spans="1:8" s="92" customFormat="1" ht="22.5" customHeight="1" x14ac:dyDescent="0.25">
      <c r="A99" s="117" t="s">
        <v>92</v>
      </c>
      <c r="B99" s="120"/>
      <c r="C99" s="120"/>
      <c r="D99" s="120"/>
      <c r="E99" s="120"/>
      <c r="F99" s="120"/>
      <c r="G99" s="121"/>
      <c r="H99" s="92" t="s">
        <v>243</v>
      </c>
    </row>
    <row r="100" spans="1:8" ht="22.5" customHeight="1" x14ac:dyDescent="0.25">
      <c r="A100" s="117" t="s">
        <v>149</v>
      </c>
      <c r="B100" s="93"/>
      <c r="C100" s="93"/>
      <c r="D100" s="93"/>
      <c r="E100" s="93"/>
      <c r="F100" s="93"/>
      <c r="G100" s="90"/>
      <c r="H100" s="114" t="s">
        <v>245</v>
      </c>
    </row>
    <row r="101" spans="1:8" ht="22.5" customHeight="1" x14ac:dyDescent="0.25">
      <c r="A101" s="117" t="s">
        <v>182</v>
      </c>
      <c r="B101" s="93">
        <v>749.26730799999996</v>
      </c>
      <c r="C101" s="93">
        <v>1326.54567</v>
      </c>
      <c r="D101" s="93">
        <v>1070.1649801799999</v>
      </c>
      <c r="E101" s="93">
        <v>1054.8440589100001</v>
      </c>
      <c r="F101" s="93">
        <v>591.50318173999995</v>
      </c>
      <c r="G101" s="90">
        <v>0.79518111043248096</v>
      </c>
      <c r="H101" s="114"/>
    </row>
    <row r="102" spans="1:8" ht="22.5" customHeight="1" x14ac:dyDescent="0.25">
      <c r="A102" s="117" t="s">
        <v>70</v>
      </c>
      <c r="B102" s="93"/>
      <c r="C102" s="93"/>
      <c r="D102" s="93"/>
      <c r="E102" s="93"/>
      <c r="F102" s="93"/>
      <c r="G102" s="90"/>
      <c r="H102" s="114" t="s">
        <v>242</v>
      </c>
    </row>
    <row r="103" spans="1:8" ht="22.5" customHeight="1" x14ac:dyDescent="0.25">
      <c r="A103" s="117" t="s">
        <v>55</v>
      </c>
      <c r="B103" s="93"/>
      <c r="C103" s="93"/>
      <c r="D103" s="93"/>
      <c r="E103" s="93"/>
      <c r="F103" s="93"/>
      <c r="G103" s="90"/>
      <c r="H103" s="114" t="s">
        <v>242</v>
      </c>
    </row>
    <row r="104" spans="1:8" ht="22.5" customHeight="1" x14ac:dyDescent="0.25">
      <c r="A104" s="117" t="s">
        <v>178</v>
      </c>
      <c r="B104" s="93">
        <v>27966.274201</v>
      </c>
      <c r="C104" s="93">
        <v>42993.963283999998</v>
      </c>
      <c r="D104" s="93">
        <v>42476.308470180003</v>
      </c>
      <c r="E104" s="93">
        <v>42424.977047400003</v>
      </c>
      <c r="F104" s="93">
        <v>37127.378609699997</v>
      </c>
      <c r="G104" s="90">
        <v>0.98676590402141995</v>
      </c>
      <c r="H104" s="114"/>
    </row>
    <row r="105" spans="1:8" ht="22.5" customHeight="1" x14ac:dyDescent="0.25">
      <c r="A105" s="117" t="s">
        <v>231</v>
      </c>
      <c r="B105" s="93">
        <v>1701.1420350000001</v>
      </c>
      <c r="C105" s="93">
        <v>1841.775433</v>
      </c>
      <c r="D105" s="93">
        <v>1685.69237086</v>
      </c>
      <c r="E105" s="93">
        <v>1648.74065253</v>
      </c>
      <c r="F105" s="93">
        <v>1431.2591437200001</v>
      </c>
      <c r="G105" s="90">
        <v>0.89519092446815196</v>
      </c>
      <c r="H105" s="114"/>
    </row>
    <row r="106" spans="1:8" ht="22.5" customHeight="1" x14ac:dyDescent="0.25">
      <c r="A106" s="117" t="s">
        <v>36</v>
      </c>
      <c r="B106" s="93">
        <v>3666.655256</v>
      </c>
      <c r="C106" s="93">
        <v>4886.3784029999997</v>
      </c>
      <c r="D106" s="93">
        <v>4680.0010298699999</v>
      </c>
      <c r="E106" s="93">
        <v>4661.4363541299999</v>
      </c>
      <c r="F106" s="93">
        <v>3970.0941126799999</v>
      </c>
      <c r="G106" s="90">
        <v>0.953965487254959</v>
      </c>
      <c r="H106" s="114"/>
    </row>
    <row r="107" spans="1:8" ht="22.5" customHeight="1" x14ac:dyDescent="0.25">
      <c r="A107" s="117" t="s">
        <v>45</v>
      </c>
      <c r="B107" s="93">
        <v>2796.9697639999999</v>
      </c>
      <c r="C107" s="93">
        <v>2754.7687380000002</v>
      </c>
      <c r="D107" s="93">
        <v>2264.6246364600001</v>
      </c>
      <c r="E107" s="93">
        <v>2263.0794197199998</v>
      </c>
      <c r="F107" s="93">
        <v>2227.8647934199998</v>
      </c>
      <c r="G107" s="90">
        <v>0.82151339548125801</v>
      </c>
      <c r="H107" s="114"/>
    </row>
    <row r="108" spans="1:8" ht="22.5" customHeight="1" x14ac:dyDescent="0.25">
      <c r="A108" s="117" t="s">
        <v>30</v>
      </c>
      <c r="B108" s="93"/>
      <c r="C108" s="93"/>
      <c r="D108" s="93"/>
      <c r="E108" s="93"/>
      <c r="F108" s="93"/>
      <c r="G108" s="90"/>
      <c r="H108" s="114" t="s">
        <v>242</v>
      </c>
    </row>
    <row r="109" spans="1:8" ht="22.5" customHeight="1" x14ac:dyDescent="0.25">
      <c r="A109" s="117" t="s">
        <v>81</v>
      </c>
      <c r="B109" s="93"/>
      <c r="C109" s="93"/>
      <c r="D109" s="93"/>
      <c r="E109" s="93"/>
      <c r="F109" s="93"/>
      <c r="G109" s="90"/>
      <c r="H109" s="114" t="s">
        <v>254</v>
      </c>
    </row>
    <row r="110" spans="1:8" ht="22.5" customHeight="1" x14ac:dyDescent="0.25">
      <c r="A110" s="117" t="s">
        <v>232</v>
      </c>
      <c r="B110" s="93">
        <v>472.84533499999998</v>
      </c>
      <c r="C110" s="93">
        <v>733.59277399999996</v>
      </c>
      <c r="D110" s="93">
        <v>720.18294708999997</v>
      </c>
      <c r="E110" s="93">
        <v>719.72676469999999</v>
      </c>
      <c r="F110" s="93">
        <v>620.84861169999999</v>
      </c>
      <c r="G110" s="90">
        <v>0.98109849252686399</v>
      </c>
      <c r="H110" s="114"/>
    </row>
    <row r="111" spans="1:8" ht="22.5" customHeight="1" x14ac:dyDescent="0.25">
      <c r="A111" s="117" t="s">
        <v>26</v>
      </c>
      <c r="B111" s="93">
        <v>21472.114000000001</v>
      </c>
      <c r="C111" s="93">
        <v>31882.171608000001</v>
      </c>
      <c r="D111" s="93">
        <v>31124.663636090001</v>
      </c>
      <c r="E111" s="93">
        <v>31124.663636090001</v>
      </c>
      <c r="F111" s="93">
        <v>27493.151710300001</v>
      </c>
      <c r="G111" s="90">
        <v>0.97624038973179805</v>
      </c>
      <c r="H111" s="114"/>
    </row>
    <row r="112" spans="1:8" ht="22.5" customHeight="1" x14ac:dyDescent="0.25">
      <c r="A112" s="117" t="s">
        <v>201</v>
      </c>
      <c r="B112" s="93">
        <v>2731.0210000000002</v>
      </c>
      <c r="C112" s="93">
        <v>2922.8409999999999</v>
      </c>
      <c r="D112" s="93">
        <v>2918.72779498</v>
      </c>
      <c r="E112" s="93">
        <v>2917.5067737999998</v>
      </c>
      <c r="F112" s="93">
        <v>2566.29027623</v>
      </c>
      <c r="G112" s="90">
        <v>0.99817498584425202</v>
      </c>
      <c r="H112" s="114"/>
    </row>
    <row r="113" spans="1:8" ht="22.5" customHeight="1" x14ac:dyDescent="0.25">
      <c r="A113" s="117" t="s">
        <v>197</v>
      </c>
      <c r="B113" s="93">
        <v>48.743246999999997</v>
      </c>
      <c r="C113" s="93">
        <v>51.136446999999997</v>
      </c>
      <c r="D113" s="93">
        <v>46.388396069999999</v>
      </c>
      <c r="E113" s="93">
        <v>46.316082870000002</v>
      </c>
      <c r="F113" s="93">
        <v>42.088998230000001</v>
      </c>
      <c r="G113" s="90">
        <v>0.90573525513025999</v>
      </c>
      <c r="H113" s="114"/>
    </row>
    <row r="114" spans="1:8" ht="22.5" customHeight="1" x14ac:dyDescent="0.25">
      <c r="A114" s="117" t="s">
        <v>138</v>
      </c>
      <c r="B114" s="93">
        <v>12.631</v>
      </c>
      <c r="C114" s="93">
        <v>16.209499999999998</v>
      </c>
      <c r="D114" s="93">
        <v>14.11629501</v>
      </c>
      <c r="E114" s="93">
        <v>13.67764378</v>
      </c>
      <c r="F114" s="93">
        <v>12.924075950000001</v>
      </c>
      <c r="G114" s="90">
        <v>0.84380417532928198</v>
      </c>
      <c r="H114" s="114"/>
    </row>
    <row r="115" spans="1:8" ht="22.5" customHeight="1" x14ac:dyDescent="0.25">
      <c r="A115" s="117" t="s">
        <v>118</v>
      </c>
      <c r="B115" s="93">
        <v>60.060690000000001</v>
      </c>
      <c r="C115" s="93">
        <v>65.913066000000001</v>
      </c>
      <c r="D115" s="93">
        <v>65.084594319999994</v>
      </c>
      <c r="E115" s="93">
        <v>65.084594319999994</v>
      </c>
      <c r="F115" s="93">
        <v>58.423992730000002</v>
      </c>
      <c r="G115" s="90">
        <v>0.987430842922706</v>
      </c>
      <c r="H115" s="114"/>
    </row>
    <row r="116" spans="1:8" ht="22.5" customHeight="1" x14ac:dyDescent="0.25">
      <c r="A116" s="117" t="s">
        <v>208</v>
      </c>
      <c r="B116" s="93"/>
      <c r="C116" s="93"/>
      <c r="D116" s="93"/>
      <c r="E116" s="93"/>
      <c r="F116" s="93"/>
      <c r="G116" s="90"/>
      <c r="H116" s="122" t="s">
        <v>262</v>
      </c>
    </row>
    <row r="117" spans="1:8" ht="22.5" customHeight="1" x14ac:dyDescent="0.25">
      <c r="A117" s="117" t="s">
        <v>66</v>
      </c>
      <c r="B117" s="93">
        <v>364.63087100000001</v>
      </c>
      <c r="C117" s="93">
        <v>350.78438999999997</v>
      </c>
      <c r="D117" s="93">
        <v>317.09504989999999</v>
      </c>
      <c r="E117" s="93">
        <v>316.56339091000001</v>
      </c>
      <c r="F117" s="93">
        <v>296.15818537000001</v>
      </c>
      <c r="G117" s="90">
        <v>0.90244435024602998</v>
      </c>
      <c r="H117" s="114"/>
    </row>
    <row r="118" spans="1:8" ht="22.5" customHeight="1" x14ac:dyDescent="0.25">
      <c r="A118" s="117" t="s">
        <v>38</v>
      </c>
      <c r="B118" s="93">
        <v>3860.152505</v>
      </c>
      <c r="C118" s="93">
        <v>4509.0947669999996</v>
      </c>
      <c r="D118" s="93">
        <v>4417.1037596799997</v>
      </c>
      <c r="E118" s="93">
        <v>4406.8805007600004</v>
      </c>
      <c r="F118" s="93">
        <v>4245.5364618900003</v>
      </c>
      <c r="G118" s="90">
        <v>0.97733153293027697</v>
      </c>
      <c r="H118" s="114"/>
    </row>
    <row r="119" spans="1:8" ht="22.5" customHeight="1" x14ac:dyDescent="0.25">
      <c r="A119" s="117" t="s">
        <v>40</v>
      </c>
      <c r="B119" s="93">
        <v>1545.7118869999999</v>
      </c>
      <c r="C119" s="93">
        <v>2447.0966229999999</v>
      </c>
      <c r="D119" s="93">
        <v>2421.3224338300001</v>
      </c>
      <c r="E119" s="93">
        <v>2406.7852778299998</v>
      </c>
      <c r="F119" s="93">
        <v>2379.77208045</v>
      </c>
      <c r="G119" s="90">
        <v>0.98352686821144797</v>
      </c>
      <c r="H119" s="114"/>
    </row>
    <row r="120" spans="1:8" ht="22.5" customHeight="1" x14ac:dyDescent="0.25">
      <c r="A120" s="117" t="s">
        <v>48</v>
      </c>
      <c r="B120" s="93">
        <v>573.83900000000006</v>
      </c>
      <c r="C120" s="93">
        <v>645.87287000000003</v>
      </c>
      <c r="D120" s="93">
        <v>639.46928357000002</v>
      </c>
      <c r="E120" s="93">
        <v>637.22607112000003</v>
      </c>
      <c r="F120" s="93">
        <v>605.78138429000001</v>
      </c>
      <c r="G120" s="90">
        <v>0.98661222775931201</v>
      </c>
      <c r="H120" s="114"/>
    </row>
    <row r="121" spans="1:8" ht="22.5" customHeight="1" x14ac:dyDescent="0.25">
      <c r="A121" s="117" t="s">
        <v>119</v>
      </c>
      <c r="B121" s="93">
        <v>21.25</v>
      </c>
      <c r="C121" s="93">
        <v>23.085000000000001</v>
      </c>
      <c r="D121" s="93">
        <v>22.82067739</v>
      </c>
      <c r="E121" s="93">
        <v>22.79593337</v>
      </c>
      <c r="F121" s="93">
        <v>21.886631349999998</v>
      </c>
      <c r="G121" s="90">
        <v>0.98747816200996297</v>
      </c>
      <c r="H121" s="114"/>
    </row>
    <row r="122" spans="1:8" ht="22.5" customHeight="1" x14ac:dyDescent="0.25">
      <c r="A122" s="117" t="s">
        <v>61</v>
      </c>
      <c r="B122" s="93">
        <v>241.682187</v>
      </c>
      <c r="C122" s="93">
        <v>347.82218699999999</v>
      </c>
      <c r="D122" s="93">
        <v>342.76975639</v>
      </c>
      <c r="E122" s="93">
        <v>341.54289060000002</v>
      </c>
      <c r="F122" s="93">
        <v>302.60788245999998</v>
      </c>
      <c r="G122" s="90">
        <v>0.98194682043098103</v>
      </c>
      <c r="H122" s="114"/>
    </row>
    <row r="123" spans="1:8" ht="22.5" customHeight="1" x14ac:dyDescent="0.25">
      <c r="A123" s="117" t="s">
        <v>153</v>
      </c>
      <c r="B123" s="93"/>
      <c r="C123" s="93"/>
      <c r="D123" s="93"/>
      <c r="E123" s="93"/>
      <c r="F123" s="93"/>
      <c r="G123" s="90"/>
      <c r="H123" s="114" t="s">
        <v>247</v>
      </c>
    </row>
    <row r="124" spans="1:8" ht="22.5" customHeight="1" x14ac:dyDescent="0.25">
      <c r="A124" s="117" t="s">
        <v>239</v>
      </c>
      <c r="B124" s="93"/>
      <c r="C124" s="93"/>
      <c r="D124" s="93"/>
      <c r="E124" s="93"/>
      <c r="F124" s="93"/>
      <c r="G124" s="90"/>
      <c r="H124" s="114" t="s">
        <v>254</v>
      </c>
    </row>
    <row r="125" spans="1:8" ht="22.5" customHeight="1" x14ac:dyDescent="0.25">
      <c r="A125" s="117" t="s">
        <v>184</v>
      </c>
      <c r="B125" s="93"/>
      <c r="C125" s="93"/>
      <c r="D125" s="93"/>
      <c r="E125" s="93"/>
      <c r="F125" s="93"/>
      <c r="G125" s="90"/>
      <c r="H125" s="114" t="s">
        <v>253</v>
      </c>
    </row>
    <row r="126" spans="1:8" ht="22.5" customHeight="1" x14ac:dyDescent="0.25">
      <c r="A126" s="117" t="s">
        <v>191</v>
      </c>
      <c r="B126" s="93">
        <v>243.43635900000001</v>
      </c>
      <c r="C126" s="93">
        <v>344.97886799999998</v>
      </c>
      <c r="D126" s="93">
        <v>306.80699313000002</v>
      </c>
      <c r="E126" s="93">
        <v>306.27260568999998</v>
      </c>
      <c r="F126" s="93">
        <v>260.39120034000001</v>
      </c>
      <c r="G126" s="90">
        <v>0.88780106290452498</v>
      </c>
      <c r="H126" s="114"/>
    </row>
    <row r="127" spans="1:8" ht="22.5" customHeight="1" x14ac:dyDescent="0.25">
      <c r="A127" s="117" t="s">
        <v>192</v>
      </c>
      <c r="B127" s="93">
        <v>514.71567500000003</v>
      </c>
      <c r="C127" s="93">
        <v>514.71567500000003</v>
      </c>
      <c r="D127" s="93">
        <v>443.84886513999999</v>
      </c>
      <c r="E127" s="93">
        <v>443.84886513999999</v>
      </c>
      <c r="F127" s="93">
        <v>443.84886513999999</v>
      </c>
      <c r="G127" s="90">
        <v>0.86231853176027695</v>
      </c>
      <c r="H127" s="114"/>
    </row>
    <row r="128" spans="1:8" ht="22.5" customHeight="1" x14ac:dyDescent="0.25">
      <c r="A128" s="117" t="s">
        <v>154</v>
      </c>
      <c r="B128" s="93">
        <v>48.453800000000001</v>
      </c>
      <c r="C128" s="93">
        <v>60.953800000000001</v>
      </c>
      <c r="D128" s="93">
        <v>59.801102780000001</v>
      </c>
      <c r="E128" s="93">
        <v>59.800889380000001</v>
      </c>
      <c r="F128" s="93">
        <v>54.254613669999998</v>
      </c>
      <c r="G128" s="90">
        <v>0.98108550049381604</v>
      </c>
      <c r="H128" s="114"/>
    </row>
    <row r="129" spans="1:8" ht="22.5" customHeight="1" x14ac:dyDescent="0.25">
      <c r="A129" s="117" t="s">
        <v>235</v>
      </c>
      <c r="B129" s="93">
        <v>160.572</v>
      </c>
      <c r="C129" s="93">
        <v>234.775857</v>
      </c>
      <c r="D129" s="93">
        <v>180.01699113999999</v>
      </c>
      <c r="E129" s="93">
        <v>178.29997191999999</v>
      </c>
      <c r="F129" s="93">
        <v>161.3301505</v>
      </c>
      <c r="G129" s="90">
        <v>0.75944764593064595</v>
      </c>
      <c r="H129" s="114"/>
    </row>
    <row r="130" spans="1:8" ht="22.5" customHeight="1" x14ac:dyDescent="0.25">
      <c r="A130" s="117" t="s">
        <v>67</v>
      </c>
      <c r="B130" s="93">
        <v>512.20338800000002</v>
      </c>
      <c r="C130" s="93">
        <v>651.94953599999997</v>
      </c>
      <c r="D130" s="93">
        <v>587.15066645000002</v>
      </c>
      <c r="E130" s="93">
        <v>580.63242326</v>
      </c>
      <c r="F130" s="93">
        <v>510.37251249000002</v>
      </c>
      <c r="G130" s="90">
        <v>0.89060945855171203</v>
      </c>
      <c r="H130" s="114"/>
    </row>
    <row r="131" spans="1:8" ht="22.5" customHeight="1" x14ac:dyDescent="0.25">
      <c r="A131" s="117" t="s">
        <v>117</v>
      </c>
      <c r="B131" s="93">
        <v>41.734006999999998</v>
      </c>
      <c r="C131" s="93">
        <v>47.384006999999997</v>
      </c>
      <c r="D131" s="93">
        <v>42.222959260000003</v>
      </c>
      <c r="E131" s="93">
        <v>40.831939050000003</v>
      </c>
      <c r="F131" s="93">
        <v>39.13729034</v>
      </c>
      <c r="G131" s="90">
        <v>0.861724063353275</v>
      </c>
      <c r="H131" s="114"/>
    </row>
    <row r="132" spans="1:8" ht="22.5" customHeight="1" x14ac:dyDescent="0.25">
      <c r="A132" s="117" t="s">
        <v>65</v>
      </c>
      <c r="B132" s="93">
        <v>315.06057399999997</v>
      </c>
      <c r="C132" s="93">
        <v>360.055184</v>
      </c>
      <c r="D132" s="93">
        <v>348.0929855</v>
      </c>
      <c r="E132" s="93">
        <v>337.09770186999998</v>
      </c>
      <c r="F132" s="93">
        <v>289.46808461000001</v>
      </c>
      <c r="G132" s="90">
        <v>0.93623899015990897</v>
      </c>
      <c r="H132" s="114"/>
    </row>
    <row r="133" spans="1:8" ht="22.5" customHeight="1" x14ac:dyDescent="0.25">
      <c r="A133" s="117" t="s">
        <v>49</v>
      </c>
      <c r="B133" s="93">
        <v>474.65200099999998</v>
      </c>
      <c r="C133" s="93">
        <v>639.54500099999996</v>
      </c>
      <c r="D133" s="93">
        <v>568.90729391000002</v>
      </c>
      <c r="E133" s="93">
        <v>566.52906213999995</v>
      </c>
      <c r="F133" s="93">
        <v>539.93635133999999</v>
      </c>
      <c r="G133" s="90">
        <v>0.88583142899118705</v>
      </c>
      <c r="H133" s="114"/>
    </row>
    <row r="134" spans="1:8" ht="22.5" customHeight="1" x14ac:dyDescent="0.25">
      <c r="A134" s="117" t="s">
        <v>24</v>
      </c>
      <c r="B134" s="93">
        <v>26575.553</v>
      </c>
      <c r="C134" s="93">
        <v>26615.558779999999</v>
      </c>
      <c r="D134" s="93">
        <v>23669.894316530001</v>
      </c>
      <c r="E134" s="93">
        <v>23669.894315900001</v>
      </c>
      <c r="F134" s="93">
        <v>23669.894315900001</v>
      </c>
      <c r="G134" s="90">
        <v>0.889325469795754</v>
      </c>
      <c r="H134" s="114"/>
    </row>
    <row r="135" spans="1:8" ht="22.5" customHeight="1" x14ac:dyDescent="0.25">
      <c r="A135" s="110" t="s">
        <v>114</v>
      </c>
      <c r="B135" s="111">
        <v>62.071908000000001</v>
      </c>
      <c r="C135" s="111">
        <v>72.046908000000002</v>
      </c>
      <c r="D135" s="111">
        <v>66.736736190000002</v>
      </c>
      <c r="E135" s="111">
        <v>66.736736190000002</v>
      </c>
      <c r="F135" s="111">
        <v>64.452049540000004</v>
      </c>
      <c r="G135" s="112">
        <v>0.92629563214565702</v>
      </c>
      <c r="H135" s="114"/>
    </row>
    <row r="136" spans="1:8" ht="22.5" customHeight="1" x14ac:dyDescent="0.25">
      <c r="A136" s="110" t="s">
        <v>103</v>
      </c>
      <c r="B136" s="111">
        <v>74.692008000000001</v>
      </c>
      <c r="C136" s="111">
        <v>90.824438999999998</v>
      </c>
      <c r="D136" s="111">
        <v>59.694326160000003</v>
      </c>
      <c r="E136" s="111">
        <v>59.694326160000003</v>
      </c>
      <c r="F136" s="111">
        <v>50.234437460000002</v>
      </c>
      <c r="G136" s="112">
        <v>0.65724959952684103</v>
      </c>
      <c r="H136" s="114"/>
    </row>
    <row r="137" spans="1:8" ht="22.5" customHeight="1" x14ac:dyDescent="0.25">
      <c r="A137" s="117" t="s">
        <v>144</v>
      </c>
      <c r="B137" s="93">
        <v>43.226953999999999</v>
      </c>
      <c r="C137" s="93">
        <v>44.846085000000002</v>
      </c>
      <c r="D137" s="93">
        <v>43.371753720000001</v>
      </c>
      <c r="E137" s="93">
        <v>43.371753720000001</v>
      </c>
      <c r="F137" s="93">
        <v>37.784676210000001</v>
      </c>
      <c r="G137" s="90">
        <v>0.96712463797006998</v>
      </c>
      <c r="H137" s="114"/>
    </row>
    <row r="138" spans="1:8" ht="22.5" customHeight="1" x14ac:dyDescent="0.25">
      <c r="A138" s="117" t="s">
        <v>59</v>
      </c>
      <c r="B138" s="93">
        <v>723.81899699999997</v>
      </c>
      <c r="C138" s="93">
        <v>893.41861200000005</v>
      </c>
      <c r="D138" s="93">
        <v>855.07362038999997</v>
      </c>
      <c r="E138" s="93">
        <v>849.74860626999998</v>
      </c>
      <c r="F138" s="93">
        <v>744.07233708000001</v>
      </c>
      <c r="G138" s="90">
        <v>0.95112033133914597</v>
      </c>
      <c r="H138" s="114"/>
    </row>
    <row r="139" spans="1:8" ht="22.5" customHeight="1" x14ac:dyDescent="0.25">
      <c r="A139" s="117" t="s">
        <v>43</v>
      </c>
      <c r="B139" s="93">
        <v>1443.299929</v>
      </c>
      <c r="C139" s="93">
        <v>1808.660697</v>
      </c>
      <c r="D139" s="93">
        <v>1773.2464641399999</v>
      </c>
      <c r="E139" s="93">
        <v>1754.3548621499999</v>
      </c>
      <c r="F139" s="93">
        <v>1697.57305314</v>
      </c>
      <c r="G139" s="90">
        <v>0.96997455910880503</v>
      </c>
      <c r="H139" s="114"/>
    </row>
    <row r="140" spans="1:8" ht="22.5" customHeight="1" x14ac:dyDescent="0.25">
      <c r="A140" s="117" t="s">
        <v>98</v>
      </c>
      <c r="B140" s="93">
        <v>72.923732000000001</v>
      </c>
      <c r="C140" s="93">
        <v>85.972731999999993</v>
      </c>
      <c r="D140" s="93">
        <v>82.662471859999997</v>
      </c>
      <c r="E140" s="93">
        <v>82.662471859999997</v>
      </c>
      <c r="F140" s="93">
        <v>79.322560969999998</v>
      </c>
      <c r="G140" s="90">
        <v>0.961496394694075</v>
      </c>
      <c r="H140" s="114"/>
    </row>
    <row r="141" spans="1:8" ht="22.5" customHeight="1" x14ac:dyDescent="0.25">
      <c r="A141" s="117"/>
      <c r="B141" s="93"/>
      <c r="C141" s="93"/>
      <c r="D141" s="93"/>
      <c r="E141" s="93"/>
      <c r="F141" s="93"/>
      <c r="G141" s="90"/>
      <c r="H141" s="114"/>
    </row>
    <row r="142" spans="1:8" ht="22.5" customHeight="1" x14ac:dyDescent="0.25">
      <c r="A142" s="117"/>
      <c r="B142" s="93"/>
      <c r="C142" s="93"/>
      <c r="D142" s="93"/>
      <c r="E142" s="93"/>
      <c r="F142" s="93"/>
      <c r="G142" s="90"/>
      <c r="H142" s="114"/>
    </row>
    <row r="143" spans="1:8" ht="22.5" customHeight="1" x14ac:dyDescent="0.25">
      <c r="A143" s="117" t="s">
        <v>79</v>
      </c>
      <c r="B143" s="93"/>
      <c r="C143" s="93"/>
      <c r="D143" s="93"/>
      <c r="E143" s="93"/>
      <c r="F143" s="93"/>
      <c r="G143" s="90"/>
      <c r="H143" s="122" t="s">
        <v>242</v>
      </c>
    </row>
    <row r="144" spans="1:8" ht="22.5" customHeight="1" x14ac:dyDescent="0.25">
      <c r="A144" s="117" t="s">
        <v>106</v>
      </c>
      <c r="B144" s="93">
        <v>49.872</v>
      </c>
      <c r="C144" s="93">
        <v>54.089258000000001</v>
      </c>
      <c r="D144" s="93">
        <v>52.48588427</v>
      </c>
      <c r="E144" s="93">
        <v>52.48588427</v>
      </c>
      <c r="F144" s="93">
        <v>41.468945150000003</v>
      </c>
      <c r="G144" s="90">
        <v>0.97035689175103901</v>
      </c>
      <c r="H144" s="114"/>
    </row>
    <row r="145" spans="1:8" ht="22.5" customHeight="1" x14ac:dyDescent="0.25">
      <c r="A145" s="117" t="s">
        <v>99</v>
      </c>
      <c r="B145" s="93">
        <v>54.149000000000001</v>
      </c>
      <c r="C145" s="93">
        <v>62.348999999999997</v>
      </c>
      <c r="D145" s="93">
        <v>56.0493545</v>
      </c>
      <c r="E145" s="93">
        <v>56.0493545</v>
      </c>
      <c r="F145" s="93">
        <v>51.024999520000001</v>
      </c>
      <c r="G145" s="90">
        <v>0.89896156313653797</v>
      </c>
      <c r="H145" s="114"/>
    </row>
    <row r="146" spans="1:8" ht="22.5" customHeight="1" x14ac:dyDescent="0.25">
      <c r="A146" s="117" t="s">
        <v>46</v>
      </c>
      <c r="B146" s="93">
        <v>70.694999999999993</v>
      </c>
      <c r="C146" s="93">
        <v>82.110530999999995</v>
      </c>
      <c r="D146" s="93">
        <v>68.9597081</v>
      </c>
      <c r="E146" s="93">
        <v>68.307393379999993</v>
      </c>
      <c r="F146" s="93">
        <v>58.467075749999999</v>
      </c>
      <c r="G146" s="90">
        <v>0.83189564783109204</v>
      </c>
      <c r="H146" s="114"/>
    </row>
    <row r="147" spans="1:8" ht="22.5" customHeight="1" x14ac:dyDescent="0.25">
      <c r="A147" s="117" t="s">
        <v>121</v>
      </c>
      <c r="B147" s="93">
        <v>27.003</v>
      </c>
      <c r="C147" s="93">
        <v>28.803000000000001</v>
      </c>
      <c r="D147" s="93">
        <v>27.800960459999999</v>
      </c>
      <c r="E147" s="93">
        <v>27.76882058</v>
      </c>
      <c r="F147" s="93">
        <v>26.245177160000001</v>
      </c>
      <c r="G147" s="90">
        <v>0.96409473249314304</v>
      </c>
      <c r="H147" s="114"/>
    </row>
    <row r="148" spans="1:8" ht="22.5" customHeight="1" x14ac:dyDescent="0.25">
      <c r="A148" s="117" t="s">
        <v>143</v>
      </c>
      <c r="B148" s="93">
        <v>9.44</v>
      </c>
      <c r="C148" s="93">
        <v>10.566000000000001</v>
      </c>
      <c r="D148" s="93">
        <v>9.6953496799999996</v>
      </c>
      <c r="E148" s="93">
        <v>9.50765919</v>
      </c>
      <c r="F148" s="93">
        <v>9.0264495599999997</v>
      </c>
      <c r="G148" s="90">
        <v>0.89983524417944405</v>
      </c>
      <c r="H148" s="114"/>
    </row>
    <row r="149" spans="1:8" ht="22.5" customHeight="1" x14ac:dyDescent="0.25">
      <c r="A149" s="117" t="s">
        <v>131</v>
      </c>
      <c r="B149" s="93">
        <v>27.633243</v>
      </c>
      <c r="C149" s="93">
        <v>30.833243</v>
      </c>
      <c r="D149" s="93">
        <v>28.53818382</v>
      </c>
      <c r="E149" s="93">
        <v>28.521184439999999</v>
      </c>
      <c r="F149" s="93">
        <v>27.081067709999999</v>
      </c>
      <c r="G149" s="90">
        <v>0.92501409728454498</v>
      </c>
      <c r="H149" s="114"/>
    </row>
    <row r="150" spans="1:8" ht="22.5" customHeight="1" x14ac:dyDescent="0.25">
      <c r="A150" s="118" t="s">
        <v>12</v>
      </c>
      <c r="B150" s="94">
        <v>275779.42391700001</v>
      </c>
      <c r="C150" s="94">
        <v>341743.60142500099</v>
      </c>
      <c r="D150" s="94">
        <v>329448.517774901</v>
      </c>
      <c r="E150" s="94">
        <v>329034.15959872899</v>
      </c>
      <c r="F150" s="94">
        <v>306957.15152024099</v>
      </c>
      <c r="G150" s="91">
        <v>0.96281000793204197</v>
      </c>
      <c r="H150" s="115"/>
    </row>
    <row r="151" spans="1:8" x14ac:dyDescent="0.25">
      <c r="A151" s="253" t="s">
        <v>161</v>
      </c>
      <c r="B151" s="253"/>
      <c r="C151" s="253"/>
      <c r="D151" s="253"/>
    </row>
    <row r="152" spans="1:8" x14ac:dyDescent="0.25">
      <c r="A152" s="253" t="s">
        <v>1</v>
      </c>
      <c r="B152" s="253"/>
      <c r="C152" s="253"/>
      <c r="D152" s="253"/>
    </row>
    <row r="153" spans="1:8" x14ac:dyDescent="0.25">
      <c r="A153" s="253" t="s">
        <v>162</v>
      </c>
      <c r="B153" s="253"/>
      <c r="C153" s="253"/>
      <c r="D153" s="253"/>
    </row>
    <row r="154" spans="1:8" x14ac:dyDescent="0.25">
      <c r="A154" s="253" t="s">
        <v>163</v>
      </c>
      <c r="B154" s="253"/>
      <c r="C154" s="253"/>
      <c r="D154" s="253"/>
    </row>
    <row r="155" spans="1:8" x14ac:dyDescent="0.25">
      <c r="A155" s="253" t="s">
        <v>164</v>
      </c>
      <c r="B155" s="253"/>
      <c r="C155" s="253"/>
      <c r="D155" s="253"/>
    </row>
    <row r="156" spans="1:8" x14ac:dyDescent="0.25">
      <c r="A156" s="253" t="s">
        <v>165</v>
      </c>
      <c r="B156" s="253"/>
      <c r="C156" s="253"/>
      <c r="D156" s="253"/>
    </row>
    <row r="157" spans="1:8" x14ac:dyDescent="0.25">
      <c r="A157" s="253" t="s">
        <v>166</v>
      </c>
      <c r="B157" s="253"/>
      <c r="C157" s="253"/>
      <c r="D157" s="253"/>
    </row>
    <row r="158" spans="1:8" x14ac:dyDescent="0.25">
      <c r="A158" s="253" t="s">
        <v>167</v>
      </c>
      <c r="B158" s="253"/>
      <c r="C158" s="253"/>
      <c r="D158" s="253"/>
    </row>
    <row r="159" spans="1:8" ht="15.75" customHeight="1" x14ac:dyDescent="0.25">
      <c r="A159" s="254" t="s">
        <v>168</v>
      </c>
      <c r="B159" s="254"/>
    </row>
    <row r="160" spans="1:8" ht="15.75" customHeight="1" x14ac:dyDescent="0.25">
      <c r="A160" s="254" t="s">
        <v>7</v>
      </c>
      <c r="B160" s="254"/>
    </row>
    <row r="161" spans="1:1" x14ac:dyDescent="0.25">
      <c r="A161" s="98" t="s">
        <v>1</v>
      </c>
    </row>
  </sheetData>
  <sortState xmlns:xlrd2="http://schemas.microsoft.com/office/spreadsheetml/2017/richdata2" ref="A7:G118">
    <sortCondition ref="A7:A118"/>
  </sortState>
  <mergeCells count="14">
    <mergeCell ref="A158:D158"/>
    <mergeCell ref="A159:B159"/>
    <mergeCell ref="A160:B160"/>
    <mergeCell ref="A3:D3"/>
    <mergeCell ref="A4:D4"/>
    <mergeCell ref="A154:D154"/>
    <mergeCell ref="A155:D155"/>
    <mergeCell ref="A156:D156"/>
    <mergeCell ref="A157:D157"/>
    <mergeCell ref="A1:C1"/>
    <mergeCell ref="A2:C2"/>
    <mergeCell ref="A151:D151"/>
    <mergeCell ref="A152:D152"/>
    <mergeCell ref="A153:D15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61"/>
  <sheetViews>
    <sheetView topLeftCell="A61" workbookViewId="0">
      <selection activeCell="E69" sqref="E69"/>
    </sheetView>
  </sheetViews>
  <sheetFormatPr baseColWidth="10" defaultColWidth="8.85546875" defaultRowHeight="15" x14ac:dyDescent="0.25"/>
  <cols>
    <col min="1" max="1" width="64.7109375" customWidth="1"/>
    <col min="2" max="2" width="20.5703125" customWidth="1"/>
    <col min="3" max="3" width="17.5703125" customWidth="1"/>
    <col min="4" max="4" width="19.85546875" customWidth="1"/>
    <col min="5" max="5" width="13.42578125" customWidth="1"/>
    <col min="6" max="6" width="10.7109375" customWidth="1"/>
    <col min="7" max="7" width="15.140625" customWidth="1"/>
    <col min="8" max="8" width="11.28515625" customWidth="1"/>
    <col min="9" max="9" width="32.7109375" customWidth="1"/>
  </cols>
  <sheetData>
    <row r="1" spans="1:8" ht="21" customHeight="1" x14ac:dyDescent="0.25">
      <c r="A1" s="256" t="s">
        <v>230</v>
      </c>
      <c r="B1" s="256"/>
      <c r="C1" s="256"/>
    </row>
    <row r="2" spans="1:8" x14ac:dyDescent="0.25">
      <c r="A2" s="257" t="s">
        <v>173</v>
      </c>
      <c r="B2" s="257"/>
      <c r="C2" s="257"/>
    </row>
    <row r="3" spans="1:8" ht="22.5" customHeight="1" x14ac:dyDescent="0.25">
      <c r="A3" s="255" t="s">
        <v>158</v>
      </c>
      <c r="B3" s="255"/>
      <c r="C3" s="255"/>
      <c r="D3" s="255"/>
    </row>
    <row r="4" spans="1:8" ht="22.5" customHeight="1" x14ac:dyDescent="0.25">
      <c r="A4" s="255" t="s">
        <v>159</v>
      </c>
      <c r="B4" s="255"/>
      <c r="C4" s="255"/>
      <c r="D4" s="255"/>
    </row>
    <row r="5" spans="1:8" ht="18" x14ac:dyDescent="0.25">
      <c r="A5" s="96" t="s">
        <v>13</v>
      </c>
    </row>
    <row r="6" spans="1:8" ht="22.5" customHeight="1" x14ac:dyDescent="0.25">
      <c r="A6" s="99" t="s">
        <v>18</v>
      </c>
      <c r="B6" s="89" t="s">
        <v>156</v>
      </c>
      <c r="C6" s="89" t="s">
        <v>157</v>
      </c>
      <c r="D6" s="89" t="s">
        <v>19</v>
      </c>
      <c r="E6" s="89" t="s">
        <v>20</v>
      </c>
      <c r="F6" s="89" t="s">
        <v>21</v>
      </c>
      <c r="G6" s="89" t="s">
        <v>22</v>
      </c>
      <c r="H6" s="113" t="s">
        <v>174</v>
      </c>
    </row>
    <row r="7" spans="1:8" ht="22.5" customHeight="1" x14ac:dyDescent="0.25">
      <c r="A7" s="117" t="s">
        <v>218</v>
      </c>
      <c r="B7" s="93">
        <v>104.453321</v>
      </c>
      <c r="C7" s="93">
        <v>120.88181899999999</v>
      </c>
      <c r="D7" s="93">
        <v>115.21909549</v>
      </c>
      <c r="E7" s="93">
        <v>113.26327197000001</v>
      </c>
      <c r="F7" s="93">
        <v>105.01622641</v>
      </c>
      <c r="G7" s="90">
        <v>0.93697524497046103</v>
      </c>
      <c r="H7" s="114"/>
    </row>
    <row r="8" spans="1:8" ht="22.5" customHeight="1" x14ac:dyDescent="0.25">
      <c r="A8" s="117" t="s">
        <v>219</v>
      </c>
      <c r="B8" s="93">
        <v>65.966087000000002</v>
      </c>
      <c r="C8" s="93">
        <v>82.298199999999994</v>
      </c>
      <c r="D8" s="93">
        <v>77.761542079999998</v>
      </c>
      <c r="E8" s="93">
        <v>76.369185090000002</v>
      </c>
      <c r="F8" s="93">
        <v>66.587945860000005</v>
      </c>
      <c r="G8" s="90">
        <v>0.92795693089277798</v>
      </c>
      <c r="H8" s="114"/>
    </row>
    <row r="9" spans="1:8" ht="22.5" customHeight="1" x14ac:dyDescent="0.25">
      <c r="A9" s="117" t="s">
        <v>80</v>
      </c>
      <c r="B9" s="93">
        <v>171.953678</v>
      </c>
      <c r="C9" s="93">
        <v>190.56142</v>
      </c>
      <c r="D9" s="93">
        <v>169.94455475999999</v>
      </c>
      <c r="E9" s="93">
        <v>168.9374833</v>
      </c>
      <c r="F9" s="93">
        <v>144.47231049000001</v>
      </c>
      <c r="G9" s="90">
        <v>0.88652510723314304</v>
      </c>
      <c r="H9" s="114"/>
    </row>
    <row r="10" spans="1:8" ht="22.5" customHeight="1" x14ac:dyDescent="0.25">
      <c r="A10" s="117" t="s">
        <v>196</v>
      </c>
      <c r="B10" s="93">
        <v>968.23192800000004</v>
      </c>
      <c r="C10" s="93">
        <v>962.47326899999996</v>
      </c>
      <c r="D10" s="93">
        <v>837.71695517000001</v>
      </c>
      <c r="E10" s="93">
        <v>837.61219575999996</v>
      </c>
      <c r="F10" s="93">
        <v>668.59278373999996</v>
      </c>
      <c r="G10" s="90">
        <v>0.87027060671541601</v>
      </c>
      <c r="H10" s="114"/>
    </row>
    <row r="11" spans="1:8" ht="22.5" customHeight="1" x14ac:dyDescent="0.25">
      <c r="A11" s="117" t="s">
        <v>72</v>
      </c>
      <c r="B11" s="93">
        <v>0</v>
      </c>
      <c r="C11" s="93">
        <v>53.258225000000003</v>
      </c>
      <c r="D11" s="93">
        <v>52.059709220000002</v>
      </c>
      <c r="E11" s="93">
        <v>51.990809220000003</v>
      </c>
      <c r="F11" s="93">
        <v>4.1981954899999998</v>
      </c>
      <c r="G11" s="90">
        <v>0.976202440468116</v>
      </c>
      <c r="H11" s="114"/>
    </row>
    <row r="12" spans="1:8" ht="22.5" customHeight="1" x14ac:dyDescent="0.25">
      <c r="A12" s="117" t="s">
        <v>199</v>
      </c>
      <c r="B12" s="93">
        <v>86799.722062999994</v>
      </c>
      <c r="C12" s="93">
        <v>94705.099503999998</v>
      </c>
      <c r="D12" s="93">
        <v>88865.474626790005</v>
      </c>
      <c r="E12" s="93">
        <v>88680.481088379995</v>
      </c>
      <c r="F12" s="93">
        <v>87803.43287479</v>
      </c>
      <c r="G12" s="90">
        <v>0.93638549088515</v>
      </c>
      <c r="H12" s="114"/>
    </row>
    <row r="13" spans="1:8" ht="22.5" customHeight="1" x14ac:dyDescent="0.25">
      <c r="A13" s="117" t="s">
        <v>147</v>
      </c>
      <c r="B13" s="120"/>
      <c r="C13" s="120"/>
      <c r="D13" s="120"/>
      <c r="E13" s="120"/>
      <c r="F13" s="120"/>
      <c r="G13" s="121"/>
      <c r="H13" s="114"/>
    </row>
    <row r="14" spans="1:8" s="92" customFormat="1" ht="22.5" customHeight="1" x14ac:dyDescent="0.25">
      <c r="A14" s="117" t="s">
        <v>107</v>
      </c>
      <c r="B14" s="93"/>
      <c r="C14" s="93"/>
      <c r="D14" s="93"/>
      <c r="E14" s="93"/>
      <c r="F14" s="93"/>
      <c r="G14" s="90"/>
      <c r="H14" s="92" t="s">
        <v>243</v>
      </c>
    </row>
    <row r="15" spans="1:8" ht="22.5" customHeight="1" x14ac:dyDescent="0.25">
      <c r="A15" s="117" t="s">
        <v>78</v>
      </c>
      <c r="B15" s="93"/>
      <c r="C15" s="93"/>
      <c r="D15" s="93"/>
      <c r="E15" s="93"/>
      <c r="F15" s="93"/>
      <c r="G15" s="90"/>
      <c r="H15" s="114" t="s">
        <v>250</v>
      </c>
    </row>
    <row r="16" spans="1:8" ht="22.5" customHeight="1" x14ac:dyDescent="0.25">
      <c r="A16" s="117" t="s">
        <v>227</v>
      </c>
      <c r="B16" s="93">
        <v>146.64400000000001</v>
      </c>
      <c r="C16" s="93">
        <v>29.640131</v>
      </c>
      <c r="D16" s="93">
        <v>14.0961094</v>
      </c>
      <c r="E16" s="93">
        <v>13.53869411</v>
      </c>
      <c r="F16" s="93">
        <v>12.2866131</v>
      </c>
      <c r="G16" s="90">
        <v>0.45676903755924703</v>
      </c>
      <c r="H16" s="114" t="s">
        <v>247</v>
      </c>
    </row>
    <row r="17" spans="1:8" s="92" customFormat="1" ht="22.5" customHeight="1" x14ac:dyDescent="0.25">
      <c r="A17" s="117" t="s">
        <v>28</v>
      </c>
      <c r="B17" s="120"/>
      <c r="C17" s="120"/>
      <c r="D17" s="120"/>
      <c r="E17" s="120"/>
      <c r="F17" s="120"/>
      <c r="G17" s="121"/>
      <c r="H17" s="92" t="s">
        <v>243</v>
      </c>
    </row>
    <row r="18" spans="1:8" ht="22.5" customHeight="1" x14ac:dyDescent="0.25">
      <c r="A18" s="110" t="s">
        <v>140</v>
      </c>
      <c r="B18" s="111"/>
      <c r="C18" s="111"/>
      <c r="D18" s="111"/>
      <c r="E18" s="111"/>
      <c r="F18" s="111"/>
      <c r="G18" s="112"/>
      <c r="H18" s="92" t="s">
        <v>244</v>
      </c>
    </row>
    <row r="19" spans="1:8" ht="22.5" customHeight="1" x14ac:dyDescent="0.25">
      <c r="A19" s="117" t="s">
        <v>142</v>
      </c>
      <c r="B19" s="93"/>
      <c r="C19" s="93"/>
      <c r="D19" s="93"/>
      <c r="E19" s="93"/>
      <c r="F19" s="93"/>
      <c r="G19" s="90"/>
      <c r="H19" s="92" t="s">
        <v>244</v>
      </c>
    </row>
    <row r="20" spans="1:8" ht="22.5" customHeight="1" x14ac:dyDescent="0.25">
      <c r="A20" s="117" t="s">
        <v>91</v>
      </c>
      <c r="B20" s="93">
        <v>55.7</v>
      </c>
      <c r="C20" s="93">
        <v>105.02500000000001</v>
      </c>
      <c r="D20" s="93">
        <v>104.63015528</v>
      </c>
      <c r="E20" s="93">
        <v>98.608013150000005</v>
      </c>
      <c r="F20" s="93">
        <v>57.180828470000002</v>
      </c>
      <c r="G20" s="90">
        <v>0.938900387050702</v>
      </c>
      <c r="H20" s="114"/>
    </row>
    <row r="21" spans="1:8" ht="22.5" customHeight="1" x14ac:dyDescent="0.25">
      <c r="A21" s="117" t="s">
        <v>82</v>
      </c>
      <c r="B21" s="93">
        <v>92.567948000000001</v>
      </c>
      <c r="C21" s="93">
        <v>108.496948</v>
      </c>
      <c r="D21" s="93">
        <v>105.84813436</v>
      </c>
      <c r="E21" s="93">
        <v>105.84813436</v>
      </c>
      <c r="F21" s="93">
        <v>93.575914409999996</v>
      </c>
      <c r="G21" s="90">
        <v>0.97558628432571204</v>
      </c>
      <c r="H21" s="114"/>
    </row>
    <row r="22" spans="1:8" ht="22.5" customHeight="1" x14ac:dyDescent="0.25">
      <c r="A22" s="117" t="s">
        <v>211</v>
      </c>
      <c r="B22" s="93">
        <v>201.175049</v>
      </c>
      <c r="C22" s="93">
        <v>290.395329</v>
      </c>
      <c r="D22" s="93">
        <v>206.88086268000001</v>
      </c>
      <c r="E22" s="93">
        <v>202.11308156000001</v>
      </c>
      <c r="F22" s="93">
        <v>110.73427116000001</v>
      </c>
      <c r="G22" s="90">
        <v>0.69599288065683695</v>
      </c>
      <c r="H22" s="114"/>
    </row>
    <row r="23" spans="1:8" ht="22.5" customHeight="1" x14ac:dyDescent="0.25">
      <c r="A23" s="117" t="s">
        <v>110</v>
      </c>
      <c r="B23" s="93">
        <v>116.05713900000001</v>
      </c>
      <c r="C23" s="93">
        <v>115.868291</v>
      </c>
      <c r="D23" s="93">
        <v>86.165808839999997</v>
      </c>
      <c r="E23" s="93">
        <v>86.165808839999997</v>
      </c>
      <c r="F23" s="93">
        <v>73.485374550000003</v>
      </c>
      <c r="G23" s="90">
        <v>0.74365305724583497</v>
      </c>
      <c r="H23" s="114"/>
    </row>
    <row r="24" spans="1:8" ht="22.5" customHeight="1" x14ac:dyDescent="0.25">
      <c r="A24" s="117" t="s">
        <v>224</v>
      </c>
      <c r="B24" s="93">
        <v>48.088000000000001</v>
      </c>
      <c r="C24" s="93">
        <v>56.387999999999998</v>
      </c>
      <c r="D24" s="93">
        <v>55.756756930000002</v>
      </c>
      <c r="E24" s="93">
        <v>55.756756930000002</v>
      </c>
      <c r="F24" s="93">
        <v>51.443557669999997</v>
      </c>
      <c r="G24" s="90">
        <v>0.98880536514861295</v>
      </c>
      <c r="H24" s="114"/>
    </row>
    <row r="25" spans="1:8" ht="22.5" customHeight="1" x14ac:dyDescent="0.25">
      <c r="A25" s="117" t="s">
        <v>83</v>
      </c>
      <c r="B25" s="93">
        <v>101.53</v>
      </c>
      <c r="C25" s="93">
        <v>120.53</v>
      </c>
      <c r="D25" s="93">
        <v>120.48619579</v>
      </c>
      <c r="E25" s="93">
        <v>120.12115109</v>
      </c>
      <c r="F25" s="93">
        <v>109.32848361000001</v>
      </c>
      <c r="G25" s="90">
        <v>0.99660790749191097</v>
      </c>
      <c r="H25" s="114"/>
    </row>
    <row r="26" spans="1:8" ht="22.5" customHeight="1" x14ac:dyDescent="0.25">
      <c r="A26" s="117" t="s">
        <v>101</v>
      </c>
      <c r="B26" s="93">
        <v>45.543576999999999</v>
      </c>
      <c r="C26" s="93">
        <v>49.290551999999998</v>
      </c>
      <c r="D26" s="93">
        <v>42.913100020000002</v>
      </c>
      <c r="E26" s="93">
        <v>42.902300019999998</v>
      </c>
      <c r="F26" s="93">
        <v>37.767007049999997</v>
      </c>
      <c r="G26" s="90">
        <v>0.87039601463582705</v>
      </c>
      <c r="H26" s="114"/>
    </row>
    <row r="27" spans="1:8" ht="22.5" customHeight="1" x14ac:dyDescent="0.25">
      <c r="A27" s="117" t="s">
        <v>203</v>
      </c>
      <c r="B27" s="93">
        <v>1667.5239999999999</v>
      </c>
      <c r="C27" s="93">
        <v>2057.928465</v>
      </c>
      <c r="D27" s="93">
        <v>2053.3328615700002</v>
      </c>
      <c r="E27" s="93">
        <v>2053.3328615700002</v>
      </c>
      <c r="F27" s="93">
        <v>1829.12035638</v>
      </c>
      <c r="G27" s="90">
        <v>0.99776687892307303</v>
      </c>
      <c r="H27" s="114"/>
    </row>
    <row r="28" spans="1:8" ht="22.5" customHeight="1" x14ac:dyDescent="0.25">
      <c r="A28" s="117" t="s">
        <v>50</v>
      </c>
      <c r="B28" s="93">
        <v>500.603722</v>
      </c>
      <c r="C28" s="93">
        <v>587.60372199999995</v>
      </c>
      <c r="D28" s="93">
        <v>581.49194047000003</v>
      </c>
      <c r="E28" s="93">
        <v>581.49194047000003</v>
      </c>
      <c r="F28" s="93">
        <v>505.97676826999998</v>
      </c>
      <c r="G28" s="90">
        <v>0.98959880391976196</v>
      </c>
      <c r="H28" s="114"/>
    </row>
    <row r="29" spans="1:8" ht="22.5" customHeight="1" x14ac:dyDescent="0.25">
      <c r="A29" s="117" t="s">
        <v>146</v>
      </c>
      <c r="B29" s="93"/>
      <c r="C29" s="93"/>
      <c r="D29" s="93"/>
      <c r="E29" s="93"/>
      <c r="F29" s="93"/>
      <c r="G29" s="90"/>
      <c r="H29" s="114" t="s">
        <v>249</v>
      </c>
    </row>
    <row r="30" spans="1:8" ht="22.5" customHeight="1" x14ac:dyDescent="0.25">
      <c r="A30" s="117" t="s">
        <v>228</v>
      </c>
      <c r="B30" s="93">
        <v>17.467483000000001</v>
      </c>
      <c r="C30" s="93">
        <v>21.485935999999999</v>
      </c>
      <c r="D30" s="93">
        <v>20.390382899999999</v>
      </c>
      <c r="E30" s="93">
        <v>18.92448598</v>
      </c>
      <c r="F30" s="93">
        <v>15.41467038</v>
      </c>
      <c r="G30" s="90">
        <v>0.88078480639614698</v>
      </c>
      <c r="H30" s="114"/>
    </row>
    <row r="31" spans="1:8" ht="22.5" customHeight="1" x14ac:dyDescent="0.25">
      <c r="A31" s="117" t="s">
        <v>220</v>
      </c>
      <c r="B31" s="93">
        <v>68.803021000000001</v>
      </c>
      <c r="C31" s="93">
        <v>79.327551</v>
      </c>
      <c r="D31" s="93">
        <v>75.717867269999999</v>
      </c>
      <c r="E31" s="93">
        <v>74.301884189999996</v>
      </c>
      <c r="F31" s="93">
        <v>66.443231670000003</v>
      </c>
      <c r="G31" s="90">
        <v>0.93664664108942497</v>
      </c>
      <c r="H31" s="114"/>
    </row>
    <row r="32" spans="1:8" ht="22.5" customHeight="1" x14ac:dyDescent="0.25">
      <c r="A32" s="110" t="s">
        <v>75</v>
      </c>
      <c r="B32" s="111">
        <v>277.70100000000002</v>
      </c>
      <c r="C32" s="111">
        <v>250.49997300000001</v>
      </c>
      <c r="D32" s="111">
        <v>227.05717276999999</v>
      </c>
      <c r="E32" s="111">
        <v>227.05717276999999</v>
      </c>
      <c r="F32" s="111">
        <v>203.18101016</v>
      </c>
      <c r="G32" s="112">
        <v>0.90641595705880595</v>
      </c>
      <c r="H32" s="114"/>
    </row>
    <row r="33" spans="1:8" ht="22.5" customHeight="1" x14ac:dyDescent="0.25">
      <c r="A33" s="117" t="s">
        <v>145</v>
      </c>
      <c r="B33" s="93">
        <v>7.84</v>
      </c>
      <c r="C33" s="93">
        <v>8.9963619999999995</v>
      </c>
      <c r="D33" s="93">
        <v>8.9942630500000007</v>
      </c>
      <c r="E33" s="93">
        <v>8.9942630500000007</v>
      </c>
      <c r="F33" s="93">
        <v>8.0070005999999996</v>
      </c>
      <c r="G33" s="90">
        <v>0.99976668902385202</v>
      </c>
      <c r="H33" s="114"/>
    </row>
    <row r="34" spans="1:8" ht="22.5" customHeight="1" x14ac:dyDescent="0.25">
      <c r="A34" s="117" t="s">
        <v>186</v>
      </c>
      <c r="B34" s="93">
        <v>124.309974</v>
      </c>
      <c r="C34" s="93">
        <v>149.01997399999999</v>
      </c>
      <c r="D34" s="93">
        <v>144.12714403000001</v>
      </c>
      <c r="E34" s="93">
        <v>144.12714398</v>
      </c>
      <c r="F34" s="93">
        <v>120.25962763</v>
      </c>
      <c r="G34" s="90">
        <v>0.96716661606718501</v>
      </c>
      <c r="H34" s="114"/>
    </row>
    <row r="35" spans="1:8" ht="22.5" customHeight="1" x14ac:dyDescent="0.25">
      <c r="A35" s="110" t="s">
        <v>58</v>
      </c>
      <c r="B35" s="111">
        <v>531.17071499999997</v>
      </c>
      <c r="C35" s="111">
        <v>493.13232699999998</v>
      </c>
      <c r="D35" s="111">
        <v>443.30616414999997</v>
      </c>
      <c r="E35" s="111">
        <v>443.30616414999997</v>
      </c>
      <c r="F35" s="111">
        <v>367.07510317999999</v>
      </c>
      <c r="G35" s="112">
        <v>0.89895985291996505</v>
      </c>
      <c r="H35" s="114"/>
    </row>
    <row r="36" spans="1:8" ht="22.5" customHeight="1" x14ac:dyDescent="0.25">
      <c r="A36" s="117" t="s">
        <v>136</v>
      </c>
      <c r="B36" s="93">
        <v>16.32</v>
      </c>
      <c r="C36" s="93">
        <v>17.919446000000001</v>
      </c>
      <c r="D36" s="93">
        <v>17.430335679999999</v>
      </c>
      <c r="E36" s="93">
        <v>17.364120110000002</v>
      </c>
      <c r="F36" s="93">
        <v>13.506010870000001</v>
      </c>
      <c r="G36" s="90">
        <v>0.96900987396597005</v>
      </c>
      <c r="H36" s="114"/>
    </row>
    <row r="37" spans="1:8" ht="22.5" customHeight="1" x14ac:dyDescent="0.25">
      <c r="A37" s="117" t="s">
        <v>95</v>
      </c>
      <c r="B37" s="93">
        <v>43.278193000000002</v>
      </c>
      <c r="C37" s="93">
        <v>48.308812000000003</v>
      </c>
      <c r="D37" s="93">
        <v>40.34269595</v>
      </c>
      <c r="E37" s="93">
        <v>39.623732420000003</v>
      </c>
      <c r="F37" s="93">
        <v>35.128771350000001</v>
      </c>
      <c r="G37" s="90">
        <v>0.82021748785708104</v>
      </c>
      <c r="H37" s="114"/>
    </row>
    <row r="38" spans="1:8" ht="22.5" customHeight="1" x14ac:dyDescent="0.25">
      <c r="A38" s="117" t="s">
        <v>116</v>
      </c>
      <c r="B38" s="93">
        <v>26.010999999999999</v>
      </c>
      <c r="C38" s="93">
        <v>26.078609</v>
      </c>
      <c r="D38" s="93">
        <v>22.974674700000001</v>
      </c>
      <c r="E38" s="93">
        <v>22.713104749999999</v>
      </c>
      <c r="F38" s="93">
        <v>18.931411740000001</v>
      </c>
      <c r="G38" s="90">
        <v>0.87094770852233705</v>
      </c>
      <c r="H38" s="114"/>
    </row>
    <row r="39" spans="1:8" ht="22.5" customHeight="1" x14ac:dyDescent="0.25">
      <c r="A39" s="117" t="s">
        <v>222</v>
      </c>
      <c r="B39" s="93">
        <v>53.041423999999999</v>
      </c>
      <c r="C39" s="93">
        <v>59.003424000000003</v>
      </c>
      <c r="D39" s="93">
        <v>55.440452219999997</v>
      </c>
      <c r="E39" s="93">
        <v>55.425513170000002</v>
      </c>
      <c r="F39" s="93">
        <v>50.93260892</v>
      </c>
      <c r="G39" s="90">
        <v>0.93936096267904701</v>
      </c>
      <c r="H39" s="114"/>
    </row>
    <row r="40" spans="1:8" ht="22.5" customHeight="1" x14ac:dyDescent="0.25">
      <c r="A40" s="117" t="s">
        <v>37</v>
      </c>
      <c r="B40" s="93">
        <v>2042.3292759999999</v>
      </c>
      <c r="C40" s="93">
        <v>2394.0696800000001</v>
      </c>
      <c r="D40" s="93">
        <v>2257.2149941299999</v>
      </c>
      <c r="E40" s="93">
        <v>2257.2149941299999</v>
      </c>
      <c r="F40" s="93">
        <v>2176.3884907199999</v>
      </c>
      <c r="G40" s="90">
        <v>0.94283596379283297</v>
      </c>
      <c r="H40" s="114"/>
    </row>
    <row r="41" spans="1:8" ht="22.5" customHeight="1" x14ac:dyDescent="0.25">
      <c r="A41" s="117" t="s">
        <v>128</v>
      </c>
      <c r="B41" s="93"/>
      <c r="C41" s="93"/>
      <c r="D41" s="93"/>
      <c r="E41" s="93"/>
      <c r="F41" s="93"/>
      <c r="G41" s="90"/>
      <c r="H41" s="114" t="s">
        <v>253</v>
      </c>
    </row>
    <row r="42" spans="1:8" ht="22.5" customHeight="1" x14ac:dyDescent="0.25">
      <c r="A42" s="110" t="s">
        <v>44</v>
      </c>
      <c r="B42" s="111">
        <v>985.65594599999997</v>
      </c>
      <c r="C42" s="111">
        <v>1087.3455120000001</v>
      </c>
      <c r="D42" s="111">
        <v>1081.27419429</v>
      </c>
      <c r="E42" s="111">
        <v>1081.2741942800001</v>
      </c>
      <c r="F42" s="111">
        <v>977.53168361999997</v>
      </c>
      <c r="G42" s="112">
        <v>0.99441638591138004</v>
      </c>
      <c r="H42" s="114"/>
    </row>
    <row r="43" spans="1:8" ht="22.5" customHeight="1" x14ac:dyDescent="0.25">
      <c r="A43" s="117" t="s">
        <v>56</v>
      </c>
      <c r="B43" s="93">
        <v>534.73508900000002</v>
      </c>
      <c r="C43" s="93">
        <v>519.93508899999995</v>
      </c>
      <c r="D43" s="93">
        <v>411.00250340999997</v>
      </c>
      <c r="E43" s="93">
        <v>411.00250340999997</v>
      </c>
      <c r="F43" s="93">
        <v>393.73482235</v>
      </c>
      <c r="G43" s="90">
        <v>0.79048810535270497</v>
      </c>
      <c r="H43" s="114"/>
    </row>
    <row r="44" spans="1:8" ht="22.5" customHeight="1" x14ac:dyDescent="0.25">
      <c r="A44" s="117" t="s">
        <v>137</v>
      </c>
      <c r="B44" s="93"/>
      <c r="C44" s="93"/>
      <c r="D44" s="93"/>
      <c r="E44" s="93"/>
      <c r="F44" s="93"/>
      <c r="G44" s="90"/>
      <c r="H44" s="114" t="s">
        <v>250</v>
      </c>
    </row>
    <row r="45" spans="1:8" ht="22.5" customHeight="1" x14ac:dyDescent="0.25">
      <c r="A45" s="117" t="s">
        <v>108</v>
      </c>
      <c r="B45" s="93">
        <v>40.927765000000001</v>
      </c>
      <c r="C45" s="93">
        <v>44.184564999999999</v>
      </c>
      <c r="D45" s="93">
        <v>42.160782910000002</v>
      </c>
      <c r="E45" s="93">
        <v>42.160782910000002</v>
      </c>
      <c r="F45" s="93">
        <v>37.74934932</v>
      </c>
      <c r="G45" s="90">
        <v>0.95419708013420501</v>
      </c>
      <c r="H45" s="114"/>
    </row>
    <row r="46" spans="1:8" ht="22.5" customHeight="1" x14ac:dyDescent="0.25">
      <c r="A46" s="117" t="s">
        <v>60</v>
      </c>
      <c r="B46" s="93">
        <v>249.10135199999999</v>
      </c>
      <c r="C46" s="93">
        <v>249.10946899999999</v>
      </c>
      <c r="D46" s="93">
        <v>237.70842203000001</v>
      </c>
      <c r="E46" s="93">
        <v>230.89332074000001</v>
      </c>
      <c r="F46" s="93">
        <v>207.88216589999999</v>
      </c>
      <c r="G46" s="90">
        <v>0.92687492638025704</v>
      </c>
      <c r="H46" s="114"/>
    </row>
    <row r="47" spans="1:8" ht="22.5" customHeight="1" x14ac:dyDescent="0.25">
      <c r="A47" s="117" t="s">
        <v>193</v>
      </c>
      <c r="B47" s="93"/>
      <c r="C47" s="93"/>
      <c r="D47" s="93"/>
      <c r="E47" s="93"/>
      <c r="F47" s="93"/>
      <c r="G47" s="90"/>
      <c r="H47" s="114"/>
    </row>
    <row r="48" spans="1:8" ht="22.5" customHeight="1" x14ac:dyDescent="0.25">
      <c r="A48" s="117" t="s">
        <v>213</v>
      </c>
      <c r="B48" s="93">
        <v>194.28299999999999</v>
      </c>
      <c r="C48" s="93">
        <v>252.09550899999999</v>
      </c>
      <c r="D48" s="93">
        <v>252.02189826</v>
      </c>
      <c r="E48" s="93">
        <v>252.02189826</v>
      </c>
      <c r="F48" s="93">
        <v>227.09409994000001</v>
      </c>
      <c r="G48" s="90">
        <v>0.99970800455632103</v>
      </c>
      <c r="H48" s="114"/>
    </row>
    <row r="49" spans="1:8" ht="22.5" customHeight="1" x14ac:dyDescent="0.25">
      <c r="A49" s="117" t="s">
        <v>204</v>
      </c>
      <c r="B49" s="93">
        <v>630.340869</v>
      </c>
      <c r="C49" s="93">
        <v>1936.8978509999999</v>
      </c>
      <c r="D49" s="93">
        <v>1659.2576246599999</v>
      </c>
      <c r="E49" s="93">
        <v>1643.4415237600001</v>
      </c>
      <c r="F49" s="93">
        <v>1374.16143027</v>
      </c>
      <c r="G49" s="90">
        <v>0.84849158302876404</v>
      </c>
      <c r="H49" s="114" t="s">
        <v>254</v>
      </c>
    </row>
    <row r="50" spans="1:8" ht="22.5" customHeight="1" x14ac:dyDescent="0.25">
      <c r="A50" s="117" t="s">
        <v>71</v>
      </c>
      <c r="B50" s="93">
        <v>180.31022899999999</v>
      </c>
      <c r="C50" s="93">
        <v>212.68993599999999</v>
      </c>
      <c r="D50" s="93">
        <v>211.4475411</v>
      </c>
      <c r="E50" s="93">
        <v>211.40088342000001</v>
      </c>
      <c r="F50" s="93">
        <v>188.00607020999999</v>
      </c>
      <c r="G50" s="90">
        <v>0.99393928737653103</v>
      </c>
      <c r="H50" s="114"/>
    </row>
    <row r="51" spans="1:8" ht="22.5" customHeight="1" x14ac:dyDescent="0.25">
      <c r="A51" s="117" t="s">
        <v>32</v>
      </c>
      <c r="B51" s="93">
        <v>6753.3920600000001</v>
      </c>
      <c r="C51" s="93">
        <v>7842.8917760000004</v>
      </c>
      <c r="D51" s="93">
        <v>7806.8447339000004</v>
      </c>
      <c r="E51" s="93">
        <v>7806.8447327900003</v>
      </c>
      <c r="F51" s="93">
        <v>7178.5923336300002</v>
      </c>
      <c r="G51" s="90">
        <v>0.99540385813810295</v>
      </c>
      <c r="H51" s="114"/>
    </row>
    <row r="52" spans="1:8" ht="22.5" customHeight="1" x14ac:dyDescent="0.25">
      <c r="A52" s="117" t="s">
        <v>221</v>
      </c>
      <c r="B52" s="93">
        <v>63.003509000000001</v>
      </c>
      <c r="C52" s="93">
        <v>70.754160999999996</v>
      </c>
      <c r="D52" s="93">
        <v>70.47630513</v>
      </c>
      <c r="E52" s="93">
        <v>70.47630513</v>
      </c>
      <c r="F52" s="93">
        <v>62.534944799999998</v>
      </c>
      <c r="G52" s="90">
        <v>0.99607293951234899</v>
      </c>
      <c r="H52" s="114"/>
    </row>
    <row r="53" spans="1:8" ht="22.5" customHeight="1" x14ac:dyDescent="0.25">
      <c r="A53" s="117" t="s">
        <v>62</v>
      </c>
      <c r="B53" s="93">
        <v>1207.896066</v>
      </c>
      <c r="C53" s="93">
        <v>1022.98973</v>
      </c>
      <c r="D53" s="93">
        <v>1011.35635619</v>
      </c>
      <c r="E53" s="93">
        <v>1011.35635619</v>
      </c>
      <c r="F53" s="93">
        <v>904.85393277000003</v>
      </c>
      <c r="G53" s="90">
        <v>0.98862806392983005</v>
      </c>
      <c r="H53" s="114"/>
    </row>
    <row r="54" spans="1:8" ht="22.5" customHeight="1" x14ac:dyDescent="0.25">
      <c r="A54" s="117" t="s">
        <v>109</v>
      </c>
      <c r="B54" s="93">
        <v>68.105999999999995</v>
      </c>
      <c r="C54" s="93">
        <v>72.105999999999995</v>
      </c>
      <c r="D54" s="93">
        <v>71.150283310000006</v>
      </c>
      <c r="E54" s="93">
        <v>71.150283310000006</v>
      </c>
      <c r="F54" s="93">
        <v>65.089285889999999</v>
      </c>
      <c r="G54" s="90">
        <v>0.98674567040190797</v>
      </c>
      <c r="H54" s="114"/>
    </row>
    <row r="55" spans="1:8" ht="22.5" customHeight="1" x14ac:dyDescent="0.25">
      <c r="A55" s="117" t="s">
        <v>94</v>
      </c>
      <c r="B55" s="93">
        <v>67.549000000000007</v>
      </c>
      <c r="C55" s="93">
        <v>75.154082000000002</v>
      </c>
      <c r="D55" s="93">
        <v>72.573497900000007</v>
      </c>
      <c r="E55" s="93">
        <v>72.348398180000004</v>
      </c>
      <c r="F55" s="93">
        <v>63.023939970000001</v>
      </c>
      <c r="G55" s="90">
        <v>0.962667579120985</v>
      </c>
      <c r="H55" s="114"/>
    </row>
    <row r="56" spans="1:8" ht="22.5" customHeight="1" x14ac:dyDescent="0.25">
      <c r="A56" s="117" t="s">
        <v>212</v>
      </c>
      <c r="B56" s="93">
        <v>317.526681</v>
      </c>
      <c r="C56" s="93">
        <v>274.80732999999998</v>
      </c>
      <c r="D56" s="93">
        <v>203.82444419000001</v>
      </c>
      <c r="E56" s="93">
        <v>190.93719050000001</v>
      </c>
      <c r="F56" s="93">
        <v>150.89839089</v>
      </c>
      <c r="G56" s="90">
        <v>0.69480384857274402</v>
      </c>
      <c r="H56" s="114"/>
    </row>
    <row r="57" spans="1:8" ht="22.5" customHeight="1" x14ac:dyDescent="0.25">
      <c r="A57" s="117" t="s">
        <v>41</v>
      </c>
      <c r="B57" s="93">
        <v>2220.1761329999999</v>
      </c>
      <c r="C57" s="93">
        <v>2408.1799729999998</v>
      </c>
      <c r="D57" s="93">
        <v>2254.3450186</v>
      </c>
      <c r="E57" s="93">
        <v>2254.3450186</v>
      </c>
      <c r="F57" s="93">
        <v>2011.4522145000001</v>
      </c>
      <c r="G57" s="90">
        <v>0.93611982653922698</v>
      </c>
      <c r="H57" s="114"/>
    </row>
    <row r="58" spans="1:8" ht="22.5" customHeight="1" x14ac:dyDescent="0.25">
      <c r="A58" s="117" t="s">
        <v>42</v>
      </c>
      <c r="B58" s="93">
        <v>2138.5924049999999</v>
      </c>
      <c r="C58" s="93">
        <v>2380.7597449999998</v>
      </c>
      <c r="D58" s="93">
        <v>2307.88718694</v>
      </c>
      <c r="E58" s="93">
        <v>2296.1861435999999</v>
      </c>
      <c r="F58" s="93">
        <v>1885.7714041199999</v>
      </c>
      <c r="G58" s="90">
        <v>0.96447621328543598</v>
      </c>
      <c r="H58" s="114"/>
    </row>
    <row r="59" spans="1:8" ht="22.5" customHeight="1" x14ac:dyDescent="0.25">
      <c r="A59" s="117" t="s">
        <v>33</v>
      </c>
      <c r="B59" s="93">
        <v>3272.4903439999998</v>
      </c>
      <c r="C59" s="93">
        <v>3896.9274780000001</v>
      </c>
      <c r="D59" s="93">
        <v>3722.0091691299999</v>
      </c>
      <c r="E59" s="93">
        <v>3711.7661795200002</v>
      </c>
      <c r="F59" s="93">
        <v>3267.47902531</v>
      </c>
      <c r="G59" s="90">
        <v>0.95248531066453601</v>
      </c>
      <c r="H59" s="114"/>
    </row>
    <row r="60" spans="1:8" ht="22.5" customHeight="1" x14ac:dyDescent="0.25">
      <c r="A60" s="117" t="s">
        <v>130</v>
      </c>
      <c r="B60" s="93">
        <v>13.746335</v>
      </c>
      <c r="C60" s="93">
        <v>14.363334999999999</v>
      </c>
      <c r="D60" s="93">
        <v>13.821630880000001</v>
      </c>
      <c r="E60" s="93">
        <v>13.056146760000001</v>
      </c>
      <c r="F60" s="93">
        <v>11.353877649999999</v>
      </c>
      <c r="G60" s="90">
        <v>0.908991314343083</v>
      </c>
      <c r="H60" s="114"/>
    </row>
    <row r="61" spans="1:8" ht="22.5" customHeight="1" x14ac:dyDescent="0.25">
      <c r="A61" s="110" t="s">
        <v>126</v>
      </c>
      <c r="B61" s="111">
        <v>20.732554</v>
      </c>
      <c r="C61" s="111">
        <v>25.774666</v>
      </c>
      <c r="D61" s="111">
        <v>22.617732660000001</v>
      </c>
      <c r="E61" s="111">
        <v>22.543631099999999</v>
      </c>
      <c r="F61" s="111">
        <v>19.514985840000001</v>
      </c>
      <c r="G61" s="112">
        <v>0.87464299634377396</v>
      </c>
      <c r="H61" s="114"/>
    </row>
    <row r="62" spans="1:8" ht="22.5" customHeight="1" x14ac:dyDescent="0.25">
      <c r="A62" s="117" t="s">
        <v>34</v>
      </c>
      <c r="B62" s="93">
        <v>2131.8427369999999</v>
      </c>
      <c r="C62" s="93">
        <v>2790.3919430000001</v>
      </c>
      <c r="D62" s="93">
        <v>2730.9862805799999</v>
      </c>
      <c r="E62" s="93">
        <v>2718.7330017600002</v>
      </c>
      <c r="F62" s="93">
        <v>2325.7600464000002</v>
      </c>
      <c r="G62" s="90">
        <v>0.97431939931601197</v>
      </c>
      <c r="H62" s="114"/>
    </row>
    <row r="63" spans="1:8" ht="22.5" customHeight="1" x14ac:dyDescent="0.25">
      <c r="A63" s="117" t="s">
        <v>210</v>
      </c>
      <c r="B63" s="93">
        <v>324.018551</v>
      </c>
      <c r="C63" s="93">
        <v>387.48222199999998</v>
      </c>
      <c r="D63" s="93">
        <v>382.98698251000002</v>
      </c>
      <c r="E63" s="93">
        <v>382.98698251000002</v>
      </c>
      <c r="F63" s="93">
        <v>331.82987503999999</v>
      </c>
      <c r="G63" s="90">
        <v>0.98839884971548497</v>
      </c>
      <c r="H63" s="114"/>
    </row>
    <row r="64" spans="1:8" ht="22.5" customHeight="1" x14ac:dyDescent="0.25">
      <c r="A64" s="117" t="s">
        <v>93</v>
      </c>
      <c r="B64" s="93">
        <v>67.355935000000002</v>
      </c>
      <c r="C64" s="93">
        <v>89.598421000000002</v>
      </c>
      <c r="D64" s="93">
        <v>85.098019989999997</v>
      </c>
      <c r="E64" s="93">
        <v>85.042113130000004</v>
      </c>
      <c r="F64" s="93">
        <v>69.719614460000003</v>
      </c>
      <c r="G64" s="90">
        <v>0.94914745350255703</v>
      </c>
      <c r="H64" s="114" t="s">
        <v>242</v>
      </c>
    </row>
    <row r="65" spans="1:8" ht="22.5" customHeight="1" x14ac:dyDescent="0.25">
      <c r="A65" s="117" t="s">
        <v>123</v>
      </c>
      <c r="B65" s="93"/>
      <c r="C65" s="93"/>
      <c r="D65" s="93"/>
      <c r="E65" s="93"/>
      <c r="F65" s="93"/>
      <c r="G65" s="90"/>
      <c r="H65" s="114"/>
    </row>
    <row r="66" spans="1:8" ht="22.5" customHeight="1" x14ac:dyDescent="0.25">
      <c r="A66" s="117" t="s">
        <v>104</v>
      </c>
      <c r="B66" s="93">
        <v>41.905557999999999</v>
      </c>
      <c r="C66" s="93">
        <v>48.168768</v>
      </c>
      <c r="D66" s="93">
        <v>44.824935519999997</v>
      </c>
      <c r="E66" s="93">
        <v>44.629762419999999</v>
      </c>
      <c r="F66" s="93">
        <v>40.468214500000002</v>
      </c>
      <c r="G66" s="90">
        <v>0.92652904097526401</v>
      </c>
      <c r="H66" s="114"/>
    </row>
    <row r="67" spans="1:8" ht="22.5" customHeight="1" x14ac:dyDescent="0.25">
      <c r="A67" s="117" t="s">
        <v>202</v>
      </c>
      <c r="B67" s="93">
        <v>2131.52</v>
      </c>
      <c r="C67" s="93">
        <v>2379.992127</v>
      </c>
      <c r="D67" s="93">
        <v>2359.9852457100001</v>
      </c>
      <c r="E67" s="93">
        <v>2359.9415942800001</v>
      </c>
      <c r="F67" s="93">
        <v>2307.8950150000001</v>
      </c>
      <c r="G67" s="90">
        <v>0.991575378551662</v>
      </c>
      <c r="H67" s="114"/>
    </row>
    <row r="68" spans="1:8" ht="22.5" customHeight="1" x14ac:dyDescent="0.25">
      <c r="A68" s="110" t="s">
        <v>133</v>
      </c>
      <c r="B68" s="111">
        <v>41.674999999999997</v>
      </c>
      <c r="C68" s="111">
        <v>43.496122999999997</v>
      </c>
      <c r="D68" s="111">
        <v>35.604379889999997</v>
      </c>
      <c r="E68" s="111">
        <v>35.604379889999997</v>
      </c>
      <c r="F68" s="111">
        <v>32.064091470000001</v>
      </c>
      <c r="G68" s="112">
        <v>0.81856444745661505</v>
      </c>
      <c r="H68" s="114"/>
    </row>
    <row r="69" spans="1:8" ht="22.5" customHeight="1" x14ac:dyDescent="0.25">
      <c r="A69" s="110" t="s">
        <v>223</v>
      </c>
      <c r="B69" s="111">
        <v>48.307502999999997</v>
      </c>
      <c r="C69" s="111">
        <v>57.603141000000001</v>
      </c>
      <c r="D69" s="111">
        <v>46.95337619</v>
      </c>
      <c r="E69" s="111">
        <v>46.082333060000003</v>
      </c>
      <c r="F69" s="111">
        <v>38.665585729999997</v>
      </c>
      <c r="G69" s="112">
        <v>0.79999687968404398</v>
      </c>
      <c r="H69" s="114"/>
    </row>
    <row r="70" spans="1:8" ht="22.5" customHeight="1" x14ac:dyDescent="0.25">
      <c r="A70" s="117" t="s">
        <v>257</v>
      </c>
      <c r="B70" s="93">
        <v>34.834000000000003</v>
      </c>
      <c r="C70" s="93">
        <v>36.545102999999997</v>
      </c>
      <c r="D70" s="93">
        <v>33.012586589999998</v>
      </c>
      <c r="E70" s="93">
        <v>33.01258576</v>
      </c>
      <c r="F70" s="93">
        <v>27.367011720000001</v>
      </c>
      <c r="G70" s="90">
        <v>0.90333815066822998</v>
      </c>
      <c r="H70" s="114"/>
    </row>
    <row r="71" spans="1:8" ht="22.5" customHeight="1" x14ac:dyDescent="0.25">
      <c r="A71" s="117" t="s">
        <v>255</v>
      </c>
      <c r="B71" s="93">
        <v>20.734999999999999</v>
      </c>
      <c r="C71" s="93">
        <v>22.413872999999999</v>
      </c>
      <c r="D71" s="93">
        <v>19.738015040000001</v>
      </c>
      <c r="E71" s="93">
        <v>19.738015040000001</v>
      </c>
      <c r="F71" s="93">
        <v>18.238330439999999</v>
      </c>
      <c r="G71" s="90">
        <v>0.88061599349652797</v>
      </c>
      <c r="H71" s="114"/>
    </row>
    <row r="72" spans="1:8" ht="22.5" customHeight="1" x14ac:dyDescent="0.25">
      <c r="A72" s="117" t="s">
        <v>215</v>
      </c>
      <c r="B72" s="93">
        <v>66.778000000000006</v>
      </c>
      <c r="C72" s="93">
        <v>238.65856500000001</v>
      </c>
      <c r="D72" s="93">
        <v>235.85677779</v>
      </c>
      <c r="E72" s="93">
        <v>235.57968990000001</v>
      </c>
      <c r="F72" s="93">
        <v>58.311029570000002</v>
      </c>
      <c r="G72" s="90">
        <v>0.98709924741230204</v>
      </c>
      <c r="H72" s="114"/>
    </row>
    <row r="73" spans="1:8" ht="22.5" customHeight="1" x14ac:dyDescent="0.25">
      <c r="A73" s="117" t="s">
        <v>135</v>
      </c>
      <c r="B73" s="93">
        <v>23.402000000000001</v>
      </c>
      <c r="C73" s="93">
        <v>23.382370999999999</v>
      </c>
      <c r="D73" s="93">
        <v>21.234736860000002</v>
      </c>
      <c r="E73" s="93">
        <v>21.234736860000002</v>
      </c>
      <c r="F73" s="93">
        <v>10.56620335</v>
      </c>
      <c r="G73" s="90">
        <v>0.90815156683639997</v>
      </c>
      <c r="H73" s="114"/>
    </row>
    <row r="74" spans="1:8" ht="22.5" customHeight="1" x14ac:dyDescent="0.25">
      <c r="A74" s="117" t="s">
        <v>216</v>
      </c>
      <c r="B74" s="93">
        <v>191.12799999999999</v>
      </c>
      <c r="C74" s="93">
        <v>182.715124</v>
      </c>
      <c r="D74" s="93">
        <v>158.96578879</v>
      </c>
      <c r="E74" s="93">
        <v>157.66789858000001</v>
      </c>
      <c r="F74" s="93">
        <v>130.75327261000001</v>
      </c>
      <c r="G74" s="90">
        <v>0.86291651795611601</v>
      </c>
      <c r="H74" s="114"/>
    </row>
    <row r="75" spans="1:8" ht="22.5" customHeight="1" x14ac:dyDescent="0.25">
      <c r="A75" s="110" t="s">
        <v>112</v>
      </c>
      <c r="B75" s="111">
        <v>42.622</v>
      </c>
      <c r="C75" s="111">
        <v>43.623573</v>
      </c>
      <c r="D75" s="111">
        <v>35.97874848</v>
      </c>
      <c r="E75" s="111">
        <v>34.475747169999998</v>
      </c>
      <c r="F75" s="111">
        <v>30.352732629999998</v>
      </c>
      <c r="G75" s="112">
        <v>0.79030085797878102</v>
      </c>
      <c r="H75" s="114"/>
    </row>
    <row r="76" spans="1:8" ht="22.5" customHeight="1" x14ac:dyDescent="0.25">
      <c r="A76" s="110" t="s">
        <v>226</v>
      </c>
      <c r="B76" s="111">
        <v>37.838016000000003</v>
      </c>
      <c r="C76" s="111">
        <v>40.5</v>
      </c>
      <c r="D76" s="111">
        <v>37.482845259999998</v>
      </c>
      <c r="E76" s="111">
        <v>37.442065640000003</v>
      </c>
      <c r="F76" s="111">
        <v>32.454764560000001</v>
      </c>
      <c r="G76" s="112">
        <v>0.92449544790123395</v>
      </c>
      <c r="H76" s="114"/>
    </row>
    <row r="77" spans="1:8" s="92" customFormat="1" ht="22.5" customHeight="1" x14ac:dyDescent="0.25">
      <c r="A77" s="117" t="s">
        <v>134</v>
      </c>
      <c r="B77" s="120"/>
      <c r="C77" s="120"/>
      <c r="D77" s="120"/>
      <c r="E77" s="120"/>
      <c r="F77" s="120"/>
      <c r="G77" s="121"/>
      <c r="H77" s="92" t="s">
        <v>243</v>
      </c>
    </row>
    <row r="78" spans="1:8" ht="22.5" customHeight="1" x14ac:dyDescent="0.25">
      <c r="A78" s="117" t="s">
        <v>97</v>
      </c>
      <c r="B78" s="93">
        <v>76.250275000000002</v>
      </c>
      <c r="C78" s="93">
        <v>104.535122</v>
      </c>
      <c r="D78" s="93">
        <v>91.434081890000002</v>
      </c>
      <c r="E78" s="93">
        <v>91.268132600000001</v>
      </c>
      <c r="F78" s="93">
        <v>75.986749560000007</v>
      </c>
      <c r="G78" s="90">
        <v>0.87308581894609605</v>
      </c>
      <c r="H78" s="114"/>
    </row>
    <row r="79" spans="1:8" ht="22.5" customHeight="1" x14ac:dyDescent="0.25">
      <c r="A79" s="117" t="s">
        <v>256</v>
      </c>
      <c r="B79" s="93">
        <v>22.733000000000001</v>
      </c>
      <c r="C79" s="93">
        <v>30.888780000000001</v>
      </c>
      <c r="D79" s="93">
        <v>26.228326360000001</v>
      </c>
      <c r="E79" s="93">
        <v>26.228326360000001</v>
      </c>
      <c r="F79" s="93">
        <v>20.89245773</v>
      </c>
      <c r="G79" s="90">
        <v>0.84912147258648596</v>
      </c>
      <c r="H79" s="114"/>
    </row>
    <row r="80" spans="1:8" s="238" customFormat="1" ht="22.5" customHeight="1" x14ac:dyDescent="0.25">
      <c r="A80" s="191" t="s">
        <v>132</v>
      </c>
      <c r="B80" s="197">
        <v>14.350311</v>
      </c>
      <c r="C80" s="197">
        <v>17.556311000000001</v>
      </c>
      <c r="D80" s="197">
        <v>15.46380718</v>
      </c>
      <c r="E80" s="197">
        <v>15.46380718</v>
      </c>
      <c r="F80" s="197">
        <v>13.58934859</v>
      </c>
      <c r="G80" s="198">
        <v>0.88081187329160404</v>
      </c>
      <c r="H80" s="199"/>
    </row>
    <row r="81" spans="1:8" ht="22.5" customHeight="1" x14ac:dyDescent="0.25">
      <c r="A81" s="110" t="s">
        <v>258</v>
      </c>
      <c r="B81" s="111">
        <v>892.04100000000005</v>
      </c>
      <c r="C81" s="111">
        <v>931.64099999999996</v>
      </c>
      <c r="D81" s="111">
        <v>829.79345530000001</v>
      </c>
      <c r="E81" s="111">
        <v>829.79345530000001</v>
      </c>
      <c r="F81" s="111">
        <v>754.06787397999994</v>
      </c>
      <c r="G81" s="112">
        <v>0.89067940902128595</v>
      </c>
      <c r="H81" s="114"/>
    </row>
    <row r="82" spans="1:8" ht="22.5" customHeight="1" x14ac:dyDescent="0.25">
      <c r="A82" s="110" t="s">
        <v>76</v>
      </c>
      <c r="B82" s="111">
        <v>153.70014800000001</v>
      </c>
      <c r="C82" s="111">
        <v>164.920793</v>
      </c>
      <c r="D82" s="111">
        <v>162.71880375000001</v>
      </c>
      <c r="E82" s="111">
        <v>162.34686422999999</v>
      </c>
      <c r="F82" s="111">
        <v>120.59927999999999</v>
      </c>
      <c r="G82" s="112">
        <v>0.98439293964588204</v>
      </c>
      <c r="H82" s="114"/>
    </row>
    <row r="83" spans="1:8" ht="22.5" customHeight="1" x14ac:dyDescent="0.25">
      <c r="A83" s="110" t="s">
        <v>113</v>
      </c>
      <c r="B83" s="111">
        <v>51.681856000000003</v>
      </c>
      <c r="C83" s="111">
        <v>66.850661000000002</v>
      </c>
      <c r="D83" s="111">
        <v>63.873310410000002</v>
      </c>
      <c r="E83" s="111">
        <v>63.873310410000002</v>
      </c>
      <c r="F83" s="111">
        <v>54.094464860000002</v>
      </c>
      <c r="G83" s="112">
        <v>0.95546266042156203</v>
      </c>
      <c r="H83" s="114"/>
    </row>
    <row r="84" spans="1:8" ht="22.5" customHeight="1" x14ac:dyDescent="0.25">
      <c r="A84" s="110" t="s">
        <v>122</v>
      </c>
      <c r="B84" s="111">
        <v>33.026000000000003</v>
      </c>
      <c r="C84" s="111">
        <v>42.118442000000002</v>
      </c>
      <c r="D84" s="111">
        <v>41.607488480000001</v>
      </c>
      <c r="E84" s="111">
        <v>41.607488480000001</v>
      </c>
      <c r="F84" s="111">
        <v>36.2714596</v>
      </c>
      <c r="G84" s="112">
        <v>0.98786865098191501</v>
      </c>
      <c r="H84" s="114"/>
    </row>
    <row r="85" spans="1:8" s="92" customFormat="1" ht="22.5" customHeight="1" x14ac:dyDescent="0.25">
      <c r="A85" s="110" t="s">
        <v>139</v>
      </c>
      <c r="B85" s="111"/>
      <c r="C85" s="111"/>
      <c r="D85" s="111"/>
      <c r="E85" s="111"/>
      <c r="F85" s="111"/>
      <c r="G85" s="112"/>
      <c r="H85" s="92" t="s">
        <v>243</v>
      </c>
    </row>
    <row r="86" spans="1:8" ht="22.5" customHeight="1" x14ac:dyDescent="0.25">
      <c r="A86" s="117" t="s">
        <v>120</v>
      </c>
      <c r="B86" s="93">
        <v>33.246000000000002</v>
      </c>
      <c r="C86" s="93">
        <v>33.246000000000002</v>
      </c>
      <c r="D86" s="93">
        <v>31.029791150000001</v>
      </c>
      <c r="E86" s="93">
        <v>31.025492150000002</v>
      </c>
      <c r="F86" s="93">
        <v>21.54349556</v>
      </c>
      <c r="G86" s="90">
        <v>0.93320977410816297</v>
      </c>
      <c r="H86" s="114"/>
    </row>
    <row r="87" spans="1:8" ht="22.5" customHeight="1" x14ac:dyDescent="0.25">
      <c r="A87" s="117" t="s">
        <v>141</v>
      </c>
      <c r="B87" s="93"/>
      <c r="C87" s="93"/>
      <c r="D87" s="93"/>
      <c r="E87" s="93"/>
      <c r="F87" s="93"/>
      <c r="G87" s="90"/>
      <c r="H87" s="114" t="s">
        <v>247</v>
      </c>
    </row>
    <row r="88" spans="1:8" ht="22.5" customHeight="1" x14ac:dyDescent="0.25">
      <c r="A88" s="117" t="s">
        <v>181</v>
      </c>
      <c r="B88" s="93"/>
      <c r="C88" s="93"/>
      <c r="D88" s="93"/>
      <c r="E88" s="93"/>
      <c r="F88" s="93"/>
      <c r="G88" s="90"/>
      <c r="H88" s="114" t="s">
        <v>259</v>
      </c>
    </row>
    <row r="89" spans="1:8" ht="22.5" customHeight="1" x14ac:dyDescent="0.25">
      <c r="A89" s="117" t="s">
        <v>57</v>
      </c>
      <c r="B89" s="93"/>
      <c r="C89" s="93"/>
      <c r="D89" s="93"/>
      <c r="E89" s="93"/>
      <c r="F89" s="93"/>
      <c r="G89" s="90"/>
      <c r="H89" s="114" t="s">
        <v>242</v>
      </c>
    </row>
    <row r="90" spans="1:8" ht="22.5" customHeight="1" x14ac:dyDescent="0.25">
      <c r="A90" s="110" t="s">
        <v>63</v>
      </c>
      <c r="B90" s="111">
        <v>780.61271699999998</v>
      </c>
      <c r="C90" s="111">
        <v>771.99707100000001</v>
      </c>
      <c r="D90" s="111">
        <v>595.53122829999995</v>
      </c>
      <c r="E90" s="111">
        <v>595.53122829999995</v>
      </c>
      <c r="F90" s="111">
        <v>528.94570920000001</v>
      </c>
      <c r="G90" s="112">
        <v>0.77141643494655199</v>
      </c>
      <c r="H90" s="114"/>
    </row>
    <row r="91" spans="1:8" ht="22.5" customHeight="1" x14ac:dyDescent="0.25">
      <c r="A91" s="117" t="s">
        <v>151</v>
      </c>
      <c r="B91" s="93"/>
      <c r="C91" s="93"/>
      <c r="D91" s="93"/>
      <c r="E91" s="93"/>
      <c r="F91" s="93"/>
      <c r="G91" s="90"/>
      <c r="H91" s="114" t="s">
        <v>242</v>
      </c>
    </row>
    <row r="92" spans="1:8" ht="22.5" customHeight="1" x14ac:dyDescent="0.25">
      <c r="A92" s="117" t="s">
        <v>73</v>
      </c>
      <c r="B92" s="93"/>
      <c r="C92" s="93"/>
      <c r="D92" s="93"/>
      <c r="E92" s="93"/>
      <c r="F92" s="93"/>
      <c r="G92" s="90"/>
      <c r="H92" s="114" t="s">
        <v>247</v>
      </c>
    </row>
    <row r="93" spans="1:8" ht="22.5" customHeight="1" x14ac:dyDescent="0.25">
      <c r="A93" s="117" t="s">
        <v>85</v>
      </c>
      <c r="B93" s="93">
        <v>476.13423799999998</v>
      </c>
      <c r="C93" s="93">
        <v>496.00358</v>
      </c>
      <c r="D93" s="93">
        <v>453.56375073999999</v>
      </c>
      <c r="E93" s="93">
        <v>449.63134286000002</v>
      </c>
      <c r="F93" s="93">
        <v>393.56218795000001</v>
      </c>
      <c r="G93" s="90">
        <v>0.90650826121053396</v>
      </c>
      <c r="H93" s="114"/>
    </row>
    <row r="94" spans="1:8" ht="22.5" customHeight="1" x14ac:dyDescent="0.25">
      <c r="A94" s="117" t="s">
        <v>31</v>
      </c>
      <c r="B94" s="93">
        <v>9927.1935659999999</v>
      </c>
      <c r="C94" s="93">
        <v>12221.867566999999</v>
      </c>
      <c r="D94" s="93">
        <v>12108.38611333</v>
      </c>
      <c r="E94" s="93">
        <v>12072.96587306</v>
      </c>
      <c r="F94" s="93">
        <v>11065.17263463</v>
      </c>
      <c r="G94" s="90">
        <v>0.98781678060871403</v>
      </c>
      <c r="H94" s="114"/>
    </row>
    <row r="95" spans="1:8" ht="22.5" customHeight="1" x14ac:dyDescent="0.25">
      <c r="A95" s="117" t="s">
        <v>180</v>
      </c>
      <c r="B95" s="93">
        <v>813.62369000000001</v>
      </c>
      <c r="C95" s="93">
        <v>834.28169100000002</v>
      </c>
      <c r="D95" s="93">
        <v>683.58152312000004</v>
      </c>
      <c r="E95" s="93">
        <v>659.16468660999999</v>
      </c>
      <c r="F95" s="93">
        <v>561.60295067000004</v>
      </c>
      <c r="G95" s="90">
        <v>0.790098468803626</v>
      </c>
      <c r="H95" s="114"/>
    </row>
    <row r="96" spans="1:8" ht="22.5" customHeight="1" x14ac:dyDescent="0.25">
      <c r="A96" s="117" t="s">
        <v>25</v>
      </c>
      <c r="B96" s="93">
        <v>12650.150788999999</v>
      </c>
      <c r="C96" s="93">
        <v>14737.574070000001</v>
      </c>
      <c r="D96" s="93">
        <v>14663.32876617</v>
      </c>
      <c r="E96" s="93">
        <v>14639.43827651</v>
      </c>
      <c r="F96" s="93">
        <v>12758.999947939999</v>
      </c>
      <c r="G96" s="90">
        <v>0.99334111618208798</v>
      </c>
      <c r="H96" s="114"/>
    </row>
    <row r="97" spans="1:8" ht="22.5" customHeight="1" x14ac:dyDescent="0.25">
      <c r="A97" s="117" t="s">
        <v>234</v>
      </c>
      <c r="B97" s="93"/>
      <c r="C97" s="93"/>
      <c r="D97" s="93"/>
      <c r="E97" s="93"/>
      <c r="F97" s="93"/>
      <c r="G97" s="90"/>
      <c r="H97" s="122" t="s">
        <v>259</v>
      </c>
    </row>
    <row r="98" spans="1:8" ht="22.5" customHeight="1" x14ac:dyDescent="0.25">
      <c r="A98" s="117" t="s">
        <v>27</v>
      </c>
      <c r="B98" s="93"/>
      <c r="C98" s="93"/>
      <c r="D98" s="93"/>
      <c r="E98" s="93"/>
      <c r="F98" s="93"/>
      <c r="G98" s="90"/>
      <c r="H98" s="114" t="s">
        <v>245</v>
      </c>
    </row>
    <row r="99" spans="1:8" s="92" customFormat="1" ht="22.5" customHeight="1" x14ac:dyDescent="0.25">
      <c r="A99" s="117" t="s">
        <v>92</v>
      </c>
      <c r="B99" s="120"/>
      <c r="C99" s="120"/>
      <c r="D99" s="120"/>
      <c r="E99" s="120"/>
      <c r="F99" s="120"/>
      <c r="G99" s="121"/>
      <c r="H99" s="92" t="s">
        <v>243</v>
      </c>
    </row>
    <row r="100" spans="1:8" ht="22.5" customHeight="1" x14ac:dyDescent="0.25">
      <c r="A100" s="117" t="s">
        <v>149</v>
      </c>
      <c r="B100" s="93"/>
      <c r="C100" s="93"/>
      <c r="D100" s="93"/>
      <c r="E100" s="93"/>
      <c r="F100" s="93"/>
      <c r="G100" s="90"/>
      <c r="H100" s="114" t="s">
        <v>245</v>
      </c>
    </row>
    <row r="101" spans="1:8" ht="22.5" customHeight="1" x14ac:dyDescent="0.25">
      <c r="A101" s="117" t="s">
        <v>206</v>
      </c>
      <c r="B101" s="93">
        <v>637.08492999999999</v>
      </c>
      <c r="C101" s="93">
        <v>895.43271100000004</v>
      </c>
      <c r="D101" s="93">
        <v>789.66585809000003</v>
      </c>
      <c r="E101" s="93">
        <v>775.15893521999999</v>
      </c>
      <c r="F101" s="93">
        <v>553.78946561999999</v>
      </c>
      <c r="G101" s="90">
        <v>0.86568083307378796</v>
      </c>
      <c r="H101" s="114"/>
    </row>
    <row r="102" spans="1:8" ht="22.5" customHeight="1" x14ac:dyDescent="0.25">
      <c r="A102" s="117" t="s">
        <v>70</v>
      </c>
      <c r="B102" s="93"/>
      <c r="C102" s="93"/>
      <c r="D102" s="93"/>
      <c r="E102" s="93"/>
      <c r="F102" s="93"/>
      <c r="G102" s="90"/>
      <c r="H102" s="114" t="s">
        <v>242</v>
      </c>
    </row>
    <row r="103" spans="1:8" ht="22.5" customHeight="1" x14ac:dyDescent="0.25">
      <c r="A103" s="117" t="s">
        <v>55</v>
      </c>
      <c r="B103" s="93">
        <v>1050.814674</v>
      </c>
      <c r="C103" s="93">
        <v>895.78125</v>
      </c>
      <c r="D103" s="93">
        <v>680.45276452999997</v>
      </c>
      <c r="E103" s="93">
        <v>676.69113326000002</v>
      </c>
      <c r="F103" s="93">
        <v>455.08419938999998</v>
      </c>
      <c r="G103" s="90">
        <v>0.75542006852677501</v>
      </c>
      <c r="H103" s="114"/>
    </row>
    <row r="104" spans="1:8" ht="22.5" customHeight="1" x14ac:dyDescent="0.25">
      <c r="A104" s="117" t="s">
        <v>200</v>
      </c>
      <c r="B104" s="93">
        <v>25516.077115</v>
      </c>
      <c r="C104" s="93">
        <v>31551.556335000001</v>
      </c>
      <c r="D104" s="93">
        <v>30605.142732560002</v>
      </c>
      <c r="E104" s="93">
        <v>30575.61621783</v>
      </c>
      <c r="F104" s="93">
        <v>27219.610395039999</v>
      </c>
      <c r="G104" s="90">
        <v>0.96906840008752904</v>
      </c>
      <c r="H104" s="114"/>
    </row>
    <row r="105" spans="1:8" ht="22.5" customHeight="1" x14ac:dyDescent="0.25">
      <c r="A105" s="117" t="s">
        <v>205</v>
      </c>
      <c r="B105" s="93">
        <v>1357.1438969999999</v>
      </c>
      <c r="C105" s="93">
        <v>1400.345759</v>
      </c>
      <c r="D105" s="93">
        <v>1313.1093242300001</v>
      </c>
      <c r="E105" s="93">
        <v>1276.36874586</v>
      </c>
      <c r="F105" s="93">
        <v>1121.3240407999999</v>
      </c>
      <c r="G105" s="90">
        <v>0.91146685570816899</v>
      </c>
      <c r="H105" s="114"/>
    </row>
    <row r="106" spans="1:8" ht="22.5" customHeight="1" x14ac:dyDescent="0.25">
      <c r="A106" s="117" t="s">
        <v>36</v>
      </c>
      <c r="B106" s="93">
        <v>2936.3206679999998</v>
      </c>
      <c r="C106" s="93">
        <v>4068.4239929999999</v>
      </c>
      <c r="D106" s="93">
        <v>3915.0925728000002</v>
      </c>
      <c r="E106" s="93">
        <v>3874.60871219</v>
      </c>
      <c r="F106" s="93">
        <v>3091.5844012399998</v>
      </c>
      <c r="G106" s="90">
        <v>0.952361090893311</v>
      </c>
      <c r="H106" s="114"/>
    </row>
    <row r="107" spans="1:8" ht="22.5" customHeight="1" x14ac:dyDescent="0.25">
      <c r="A107" s="117" t="s">
        <v>45</v>
      </c>
      <c r="B107" s="93">
        <v>2694.5863890000001</v>
      </c>
      <c r="C107" s="93">
        <v>3002.5435520000001</v>
      </c>
      <c r="D107" s="93">
        <v>2872.7483279399999</v>
      </c>
      <c r="E107" s="93">
        <v>2871.7260100399999</v>
      </c>
      <c r="F107" s="93">
        <v>2818.6426775</v>
      </c>
      <c r="G107" s="90">
        <v>0.95643109260717896</v>
      </c>
      <c r="H107" s="114"/>
    </row>
    <row r="108" spans="1:8" ht="22.5" customHeight="1" x14ac:dyDescent="0.25">
      <c r="A108" s="117" t="s">
        <v>30</v>
      </c>
      <c r="B108" s="93"/>
      <c r="C108" s="93"/>
      <c r="D108" s="93"/>
      <c r="E108" s="93"/>
      <c r="F108" s="93"/>
      <c r="G108" s="90"/>
      <c r="H108" s="114" t="s">
        <v>242</v>
      </c>
    </row>
    <row r="109" spans="1:8" ht="22.5" customHeight="1" x14ac:dyDescent="0.25">
      <c r="A109" s="117" t="s">
        <v>81</v>
      </c>
      <c r="B109" s="93"/>
      <c r="C109" s="93"/>
      <c r="D109" s="93"/>
      <c r="E109" s="93"/>
      <c r="F109" s="93"/>
      <c r="G109" s="90"/>
      <c r="H109" s="114" t="s">
        <v>254</v>
      </c>
    </row>
    <row r="110" spans="1:8" ht="22.5" customHeight="1" x14ac:dyDescent="0.25">
      <c r="A110" s="117" t="s">
        <v>207</v>
      </c>
      <c r="B110" s="93">
        <v>587.43185200000005</v>
      </c>
      <c r="C110" s="93">
        <v>804.19367699999998</v>
      </c>
      <c r="D110" s="93">
        <v>763.83037433000004</v>
      </c>
      <c r="E110" s="93">
        <v>761.97290932999999</v>
      </c>
      <c r="F110" s="93">
        <v>692.90590651000002</v>
      </c>
      <c r="G110" s="90">
        <v>0.94749925437426696</v>
      </c>
      <c r="H110" s="114"/>
    </row>
    <row r="111" spans="1:8" ht="22.5" customHeight="1" x14ac:dyDescent="0.25">
      <c r="A111" s="117" t="s">
        <v>26</v>
      </c>
      <c r="B111" s="93">
        <v>15705.49113</v>
      </c>
      <c r="C111" s="93">
        <v>17356.790095</v>
      </c>
      <c r="D111" s="93">
        <v>16514.275627819999</v>
      </c>
      <c r="E111" s="93">
        <v>16514.199127809999</v>
      </c>
      <c r="F111" s="93">
        <v>14612.951194740001</v>
      </c>
      <c r="G111" s="90">
        <v>0.95145467781898596</v>
      </c>
      <c r="H111" s="114"/>
    </row>
    <row r="112" spans="1:8" ht="22.5" customHeight="1" x14ac:dyDescent="0.25">
      <c r="A112" s="117" t="s">
        <v>201</v>
      </c>
      <c r="B112" s="93">
        <v>3696.3409999999999</v>
      </c>
      <c r="C112" s="93">
        <v>2555.8409999999999</v>
      </c>
      <c r="D112" s="93">
        <v>2320.8516184</v>
      </c>
      <c r="E112" s="93">
        <v>2319.72846777</v>
      </c>
      <c r="F112" s="93">
        <v>1424.8951178899999</v>
      </c>
      <c r="G112" s="90">
        <v>0.90761845817873699</v>
      </c>
      <c r="H112" s="114"/>
    </row>
    <row r="113" spans="1:8" ht="22.5" customHeight="1" x14ac:dyDescent="0.25">
      <c r="A113" s="117" t="s">
        <v>197</v>
      </c>
      <c r="B113" s="93">
        <v>48.020510999999999</v>
      </c>
      <c r="C113" s="93">
        <v>65.860945000000001</v>
      </c>
      <c r="D113" s="93">
        <v>51.440619650000002</v>
      </c>
      <c r="E113" s="93">
        <v>34.270698369999998</v>
      </c>
      <c r="F113" s="93">
        <v>30.004172700000002</v>
      </c>
      <c r="G113" s="90">
        <v>0.52034932644832199</v>
      </c>
      <c r="H113" s="114"/>
    </row>
    <row r="114" spans="1:8" ht="22.5" customHeight="1" x14ac:dyDescent="0.25">
      <c r="A114" s="117" t="s">
        <v>138</v>
      </c>
      <c r="B114" s="93">
        <v>9.2739999999999991</v>
      </c>
      <c r="C114" s="93">
        <v>10.817477</v>
      </c>
      <c r="D114" s="93">
        <v>10.70675617</v>
      </c>
      <c r="E114" s="93">
        <v>10.686815230000001</v>
      </c>
      <c r="F114" s="93">
        <v>10.11523034</v>
      </c>
      <c r="G114" s="90">
        <v>0.98792123431369405</v>
      </c>
      <c r="H114" s="114"/>
    </row>
    <row r="115" spans="1:8" ht="22.5" customHeight="1" x14ac:dyDescent="0.25">
      <c r="A115" s="117" t="s">
        <v>118</v>
      </c>
      <c r="B115" s="93">
        <v>59.334721000000002</v>
      </c>
      <c r="C115" s="93">
        <v>58.258723000000003</v>
      </c>
      <c r="D115" s="93">
        <v>52.154899260000001</v>
      </c>
      <c r="E115" s="93">
        <v>52.154899260000001</v>
      </c>
      <c r="F115" s="93">
        <v>47.302183220000003</v>
      </c>
      <c r="G115" s="90">
        <v>0.895229015919212</v>
      </c>
      <c r="H115" s="114"/>
    </row>
    <row r="116" spans="1:8" ht="22.5" customHeight="1" x14ac:dyDescent="0.25">
      <c r="A116" s="117" t="s">
        <v>208</v>
      </c>
      <c r="B116" s="93">
        <v>1534.278</v>
      </c>
      <c r="C116" s="93">
        <v>643.98555399999998</v>
      </c>
      <c r="D116" s="93">
        <v>634.70094766</v>
      </c>
      <c r="E116" s="93">
        <v>630.66137629000002</v>
      </c>
      <c r="F116" s="93">
        <v>462.06248335999999</v>
      </c>
      <c r="G116" s="90">
        <v>0.97930981894354696</v>
      </c>
      <c r="H116" s="114"/>
    </row>
    <row r="117" spans="1:8" ht="22.5" customHeight="1" x14ac:dyDescent="0.25">
      <c r="A117" s="117" t="s">
        <v>66</v>
      </c>
      <c r="B117" s="93">
        <v>283.12043899999998</v>
      </c>
      <c r="C117" s="93">
        <v>208.77069</v>
      </c>
      <c r="D117" s="93">
        <v>176.99823839000001</v>
      </c>
      <c r="E117" s="93">
        <v>174.74597682999999</v>
      </c>
      <c r="F117" s="93">
        <v>150.11706365000001</v>
      </c>
      <c r="G117" s="90">
        <v>0.83702351527410301</v>
      </c>
      <c r="H117" s="114"/>
    </row>
    <row r="118" spans="1:8" ht="22.5" customHeight="1" x14ac:dyDescent="0.25">
      <c r="A118" s="117" t="s">
        <v>38</v>
      </c>
      <c r="B118" s="93">
        <v>2623.1583449999998</v>
      </c>
      <c r="C118" s="93">
        <v>3134.1508140000001</v>
      </c>
      <c r="D118" s="93">
        <v>3107.9036202500001</v>
      </c>
      <c r="E118" s="93">
        <v>3096.9280332899998</v>
      </c>
      <c r="F118" s="93">
        <v>2741.0244998500002</v>
      </c>
      <c r="G118" s="90">
        <v>0.98812348769442404</v>
      </c>
      <c r="H118" s="114"/>
    </row>
    <row r="119" spans="1:8" ht="22.5" customHeight="1" x14ac:dyDescent="0.25">
      <c r="A119" s="117" t="s">
        <v>40</v>
      </c>
      <c r="B119" s="93">
        <v>1256.3293209999999</v>
      </c>
      <c r="C119" s="93">
        <v>1614.4351839999999</v>
      </c>
      <c r="D119" s="93">
        <v>1591.24224755</v>
      </c>
      <c r="E119" s="93">
        <v>1578.15548059</v>
      </c>
      <c r="F119" s="93">
        <v>1423.5814274300001</v>
      </c>
      <c r="G119" s="90">
        <v>0.97752792817602496</v>
      </c>
      <c r="H119" s="114"/>
    </row>
    <row r="120" spans="1:8" ht="22.5" customHeight="1" x14ac:dyDescent="0.25">
      <c r="A120" s="117" t="s">
        <v>48</v>
      </c>
      <c r="B120" s="93">
        <v>459.02110599999997</v>
      </c>
      <c r="C120" s="93">
        <v>478.03144099999997</v>
      </c>
      <c r="D120" s="93">
        <v>473.23702235000002</v>
      </c>
      <c r="E120" s="93">
        <v>467.36970514000001</v>
      </c>
      <c r="F120" s="93">
        <v>422.61267973000002</v>
      </c>
      <c r="G120" s="90">
        <v>0.97769658029669204</v>
      </c>
      <c r="H120" s="114"/>
    </row>
    <row r="121" spans="1:8" ht="22.5" customHeight="1" x14ac:dyDescent="0.25">
      <c r="A121" s="117" t="s">
        <v>119</v>
      </c>
      <c r="B121" s="93">
        <v>14.69375</v>
      </c>
      <c r="C121" s="93">
        <v>15.41635</v>
      </c>
      <c r="D121" s="93">
        <v>15.367366580000001</v>
      </c>
      <c r="E121" s="93">
        <v>15.36095409</v>
      </c>
      <c r="F121" s="93">
        <v>13.93517557</v>
      </c>
      <c r="G121" s="90">
        <v>0.99640667797500704</v>
      </c>
      <c r="H121" s="114"/>
    </row>
    <row r="122" spans="1:8" ht="22.5" customHeight="1" x14ac:dyDescent="0.25">
      <c r="A122" s="117" t="s">
        <v>61</v>
      </c>
      <c r="B122" s="93">
        <v>171.95018899999999</v>
      </c>
      <c r="C122" s="93">
        <v>245.841499</v>
      </c>
      <c r="D122" s="93">
        <v>238.69064728999999</v>
      </c>
      <c r="E122" s="93">
        <v>236.99775079</v>
      </c>
      <c r="F122" s="93">
        <v>200.89606823</v>
      </c>
      <c r="G122" s="90">
        <v>0.964026625911519</v>
      </c>
      <c r="H122" s="114"/>
    </row>
    <row r="123" spans="1:8" ht="22.5" customHeight="1" x14ac:dyDescent="0.25">
      <c r="A123" s="117" t="s">
        <v>153</v>
      </c>
      <c r="B123" s="93"/>
      <c r="C123" s="93"/>
      <c r="D123" s="93"/>
      <c r="E123" s="93"/>
      <c r="F123" s="93"/>
      <c r="G123" s="90"/>
      <c r="H123" s="114" t="s">
        <v>247</v>
      </c>
    </row>
    <row r="124" spans="1:8" ht="22.5" customHeight="1" x14ac:dyDescent="0.25">
      <c r="A124" s="117" t="s">
        <v>239</v>
      </c>
      <c r="B124" s="93"/>
      <c r="C124" s="93"/>
      <c r="D124" s="93"/>
      <c r="E124" s="93"/>
      <c r="F124" s="93"/>
      <c r="G124" s="90"/>
      <c r="H124" s="114" t="s">
        <v>254</v>
      </c>
    </row>
    <row r="125" spans="1:8" ht="22.5" customHeight="1" x14ac:dyDescent="0.25">
      <c r="A125" s="117" t="s">
        <v>225</v>
      </c>
      <c r="B125" s="93">
        <v>33.752000000000002</v>
      </c>
      <c r="C125" s="93">
        <v>46.645403999999999</v>
      </c>
      <c r="D125" s="93">
        <v>45.876346810000001</v>
      </c>
      <c r="E125" s="93">
        <v>45.874071929999999</v>
      </c>
      <c r="F125" s="93">
        <v>39.537634109999999</v>
      </c>
      <c r="G125" s="90">
        <v>0.98346392133295701</v>
      </c>
      <c r="H125" s="114"/>
    </row>
    <row r="126" spans="1:8" ht="22.5" customHeight="1" x14ac:dyDescent="0.25">
      <c r="A126" s="117" t="s">
        <v>214</v>
      </c>
      <c r="B126" s="93">
        <v>185.90014500000001</v>
      </c>
      <c r="C126" s="93">
        <v>246.974715</v>
      </c>
      <c r="D126" s="93">
        <v>220.81191215000001</v>
      </c>
      <c r="E126" s="93">
        <v>219.94992474</v>
      </c>
      <c r="F126" s="93">
        <v>179.27428922000001</v>
      </c>
      <c r="G126" s="90">
        <v>0.89057669219296398</v>
      </c>
      <c r="H126" s="114"/>
    </row>
    <row r="127" spans="1:8" ht="22.5" customHeight="1" x14ac:dyDescent="0.25">
      <c r="A127" s="117" t="s">
        <v>209</v>
      </c>
      <c r="B127" s="93">
        <v>484.53680000000003</v>
      </c>
      <c r="C127" s="93">
        <v>484.59480000000002</v>
      </c>
      <c r="D127" s="93">
        <v>443.63440593000001</v>
      </c>
      <c r="E127" s="93">
        <v>443.63440593000001</v>
      </c>
      <c r="F127" s="93">
        <v>410.15282225999999</v>
      </c>
      <c r="G127" s="90">
        <v>0.91547496161741704</v>
      </c>
      <c r="H127" s="114"/>
    </row>
    <row r="128" spans="1:8" ht="22.5" customHeight="1" x14ac:dyDescent="0.25">
      <c r="A128" s="117" t="s">
        <v>229</v>
      </c>
      <c r="B128" s="93">
        <v>284.73901000000001</v>
      </c>
      <c r="C128" s="93">
        <v>20.421942999999999</v>
      </c>
      <c r="D128" s="93">
        <v>19.85612983</v>
      </c>
      <c r="E128" s="93">
        <v>19.682265829999999</v>
      </c>
      <c r="F128" s="93">
        <v>19.682265829999999</v>
      </c>
      <c r="G128" s="90">
        <v>0.96378027448220704</v>
      </c>
      <c r="H128" s="114"/>
    </row>
    <row r="129" spans="1:8" ht="22.5" customHeight="1" x14ac:dyDescent="0.25">
      <c r="A129" s="117" t="s">
        <v>217</v>
      </c>
      <c r="B129" s="93">
        <v>148.03100000000001</v>
      </c>
      <c r="C129" s="93">
        <v>169.809181</v>
      </c>
      <c r="D129" s="93">
        <v>151.65478016</v>
      </c>
      <c r="E129" s="93">
        <v>149.81500955000001</v>
      </c>
      <c r="F129" s="93">
        <v>137.80102823999999</v>
      </c>
      <c r="G129" s="90">
        <v>0.88225506222775996</v>
      </c>
      <c r="H129" s="114"/>
    </row>
    <row r="130" spans="1:8" ht="22.5" customHeight="1" x14ac:dyDescent="0.25">
      <c r="A130" s="117" t="s">
        <v>67</v>
      </c>
      <c r="B130" s="93">
        <v>373.996081</v>
      </c>
      <c r="C130" s="93">
        <v>367.285595</v>
      </c>
      <c r="D130" s="93">
        <v>336.30640632000001</v>
      </c>
      <c r="E130" s="93">
        <v>330.20595804999999</v>
      </c>
      <c r="F130" s="93">
        <v>300.41450067</v>
      </c>
      <c r="G130" s="90">
        <v>0.89904412954175295</v>
      </c>
      <c r="H130" s="114"/>
    </row>
    <row r="131" spans="1:8" ht="22.5" customHeight="1" x14ac:dyDescent="0.25">
      <c r="A131" s="117" t="s">
        <v>261</v>
      </c>
      <c r="B131" s="93">
        <v>31.388000000000002</v>
      </c>
      <c r="C131" s="93">
        <v>33.962293000000003</v>
      </c>
      <c r="D131" s="93">
        <v>30.570225529999998</v>
      </c>
      <c r="E131" s="93">
        <v>29.810239679999999</v>
      </c>
      <c r="F131" s="93">
        <v>26.561320540000001</v>
      </c>
      <c r="G131" s="90">
        <v>0.87774520053754901</v>
      </c>
      <c r="H131" s="114"/>
    </row>
    <row r="132" spans="1:8" ht="22.5" customHeight="1" x14ac:dyDescent="0.25">
      <c r="A132" s="117" t="s">
        <v>65</v>
      </c>
      <c r="B132" s="93">
        <v>267.82430299999999</v>
      </c>
      <c r="C132" s="93">
        <v>310.56794200000002</v>
      </c>
      <c r="D132" s="93">
        <v>291.58620611999999</v>
      </c>
      <c r="E132" s="93">
        <v>283.33598186</v>
      </c>
      <c r="F132" s="93">
        <v>234.25247747</v>
      </c>
      <c r="G132" s="90">
        <v>0.91231561131315997</v>
      </c>
      <c r="H132" s="114"/>
    </row>
    <row r="133" spans="1:8" ht="22.5" customHeight="1" x14ac:dyDescent="0.25">
      <c r="A133" s="117" t="s">
        <v>49</v>
      </c>
      <c r="B133" s="93">
        <v>362.416</v>
      </c>
      <c r="C133" s="93">
        <v>430.786</v>
      </c>
      <c r="D133" s="93">
        <v>412.33099865000003</v>
      </c>
      <c r="E133" s="93">
        <v>410.03056005000002</v>
      </c>
      <c r="F133" s="93">
        <v>369.18763525000003</v>
      </c>
      <c r="G133" s="90">
        <v>0.95181960428147605</v>
      </c>
      <c r="H133" s="114"/>
    </row>
    <row r="134" spans="1:8" ht="22.5" customHeight="1" x14ac:dyDescent="0.25">
      <c r="A134" s="117" t="s">
        <v>24</v>
      </c>
      <c r="B134" s="93">
        <v>24512.553</v>
      </c>
      <c r="C134" s="93">
        <v>28433.86191</v>
      </c>
      <c r="D134" s="93">
        <v>26009.037382549999</v>
      </c>
      <c r="E134" s="93">
        <v>26008.20114809</v>
      </c>
      <c r="F134" s="93">
        <v>26007.903589729998</v>
      </c>
      <c r="G134" s="90">
        <v>0.91469112533542596</v>
      </c>
      <c r="H134" s="114"/>
    </row>
    <row r="135" spans="1:8" ht="22.5" customHeight="1" x14ac:dyDescent="0.25">
      <c r="A135" s="110" t="s">
        <v>114</v>
      </c>
      <c r="B135" s="111">
        <v>51.618670000000002</v>
      </c>
      <c r="C135" s="111">
        <v>60.744622999999997</v>
      </c>
      <c r="D135" s="111">
        <v>55.131117979999999</v>
      </c>
      <c r="E135" s="111">
        <v>55.131117979999999</v>
      </c>
      <c r="F135" s="111">
        <v>47.148083110000002</v>
      </c>
      <c r="G135" s="112">
        <v>0.90758844581190301</v>
      </c>
      <c r="H135" s="114"/>
    </row>
    <row r="136" spans="1:8" ht="22.5" customHeight="1" x14ac:dyDescent="0.25">
      <c r="A136" s="110" t="s">
        <v>103</v>
      </c>
      <c r="B136" s="111">
        <v>56.657536</v>
      </c>
      <c r="C136" s="111">
        <v>64.489338000000004</v>
      </c>
      <c r="D136" s="111">
        <v>46.802282900000002</v>
      </c>
      <c r="E136" s="111">
        <v>46.802282900000002</v>
      </c>
      <c r="F136" s="111">
        <v>39.221244759999998</v>
      </c>
      <c r="G136" s="112">
        <v>0.72573675512066804</v>
      </c>
      <c r="H136" s="114"/>
    </row>
    <row r="137" spans="1:8" ht="22.5" customHeight="1" x14ac:dyDescent="0.25">
      <c r="A137" s="117" t="s">
        <v>144</v>
      </c>
      <c r="B137" s="93">
        <v>34.774664000000001</v>
      </c>
      <c r="C137" s="93">
        <v>35.955624999999998</v>
      </c>
      <c r="D137" s="93">
        <v>34.66625354</v>
      </c>
      <c r="E137" s="93">
        <v>34.66625354</v>
      </c>
      <c r="F137" s="93">
        <v>30.73505999</v>
      </c>
      <c r="G137" s="90">
        <v>0.96413992358636502</v>
      </c>
      <c r="H137" s="114"/>
    </row>
    <row r="138" spans="1:8" ht="22.5" customHeight="1" x14ac:dyDescent="0.25">
      <c r="A138" s="117" t="s">
        <v>59</v>
      </c>
      <c r="B138" s="93">
        <v>627.06314599999996</v>
      </c>
      <c r="C138" s="93">
        <v>703.85265800000002</v>
      </c>
      <c r="D138" s="93">
        <v>637.11819474000004</v>
      </c>
      <c r="E138" s="93">
        <v>603.09986765999997</v>
      </c>
      <c r="F138" s="93">
        <v>527.51482343999999</v>
      </c>
      <c r="G138" s="90">
        <v>0.856855281862131</v>
      </c>
      <c r="H138" s="114"/>
    </row>
    <row r="139" spans="1:8" ht="22.5" customHeight="1" x14ac:dyDescent="0.25">
      <c r="A139" s="117" t="s">
        <v>43</v>
      </c>
      <c r="B139" s="93">
        <v>980.95068600000002</v>
      </c>
      <c r="C139" s="93">
        <v>1231.99217</v>
      </c>
      <c r="D139" s="93">
        <v>1175.7477817900001</v>
      </c>
      <c r="E139" s="93">
        <v>1170.42609391</v>
      </c>
      <c r="F139" s="93">
        <v>1070.9901692999999</v>
      </c>
      <c r="G139" s="90">
        <v>0.95002721803824497</v>
      </c>
      <c r="H139" s="114"/>
    </row>
    <row r="140" spans="1:8" ht="22.5" customHeight="1" x14ac:dyDescent="0.25">
      <c r="A140" s="117" t="s">
        <v>98</v>
      </c>
      <c r="B140" s="93">
        <v>59.795999999999999</v>
      </c>
      <c r="C140" s="93">
        <v>59.627018999999997</v>
      </c>
      <c r="D140" s="93">
        <v>58.097381079999998</v>
      </c>
      <c r="E140" s="93">
        <v>58.097381079999998</v>
      </c>
      <c r="F140" s="93">
        <v>52.088086230000002</v>
      </c>
      <c r="G140" s="90">
        <v>0.97434656392934904</v>
      </c>
      <c r="H140" s="114"/>
    </row>
    <row r="141" spans="1:8" ht="22.5" customHeight="1" x14ac:dyDescent="0.25">
      <c r="A141" s="117"/>
      <c r="B141" s="93"/>
      <c r="C141" s="93"/>
      <c r="D141" s="93"/>
      <c r="E141" s="93"/>
      <c r="F141" s="93"/>
      <c r="G141" s="90"/>
      <c r="H141" s="114"/>
    </row>
    <row r="142" spans="1:8" ht="22.5" customHeight="1" x14ac:dyDescent="0.25">
      <c r="A142" s="117"/>
      <c r="B142" s="93"/>
      <c r="C142" s="93"/>
      <c r="D142" s="93"/>
      <c r="E142" s="93"/>
      <c r="F142" s="93"/>
      <c r="G142" s="90"/>
      <c r="H142" s="114"/>
    </row>
    <row r="143" spans="1:8" ht="22.5" customHeight="1" x14ac:dyDescent="0.25">
      <c r="A143" s="117" t="s">
        <v>79</v>
      </c>
      <c r="B143" s="93"/>
      <c r="C143" s="93"/>
      <c r="D143" s="93"/>
      <c r="E143" s="93"/>
      <c r="F143" s="93"/>
      <c r="G143" s="90"/>
      <c r="H143" s="122" t="s">
        <v>242</v>
      </c>
    </row>
    <row r="144" spans="1:8" ht="22.5" customHeight="1" x14ac:dyDescent="0.25">
      <c r="A144" s="117" t="s">
        <v>106</v>
      </c>
      <c r="B144" s="93">
        <v>66.338999999999999</v>
      </c>
      <c r="C144" s="93">
        <v>68.998777000000004</v>
      </c>
      <c r="D144" s="93">
        <v>40.194815550000001</v>
      </c>
      <c r="E144" s="93">
        <v>40.165945550000004</v>
      </c>
      <c r="F144" s="93">
        <v>34.18784599</v>
      </c>
      <c r="G144" s="90">
        <v>0.58212547086160704</v>
      </c>
      <c r="H144" s="114"/>
    </row>
    <row r="145" spans="1:8" ht="22.5" customHeight="1" x14ac:dyDescent="0.25">
      <c r="A145" s="117" t="s">
        <v>99</v>
      </c>
      <c r="B145" s="93">
        <v>39.204000000000001</v>
      </c>
      <c r="C145" s="93">
        <v>49.56</v>
      </c>
      <c r="D145" s="93">
        <v>46.062011089999999</v>
      </c>
      <c r="E145" s="93">
        <v>43.265724110000001</v>
      </c>
      <c r="F145" s="93">
        <v>38.660106550000002</v>
      </c>
      <c r="G145" s="90">
        <v>0.87299685451977405</v>
      </c>
      <c r="H145" s="114"/>
    </row>
    <row r="146" spans="1:8" ht="22.5" customHeight="1" x14ac:dyDescent="0.25">
      <c r="A146" s="117" t="s">
        <v>46</v>
      </c>
      <c r="B146" s="93">
        <v>113.059556</v>
      </c>
      <c r="C146" s="93">
        <v>122.236266</v>
      </c>
      <c r="D146" s="93">
        <v>47.62055556</v>
      </c>
      <c r="E146" s="93">
        <v>46.291860319999998</v>
      </c>
      <c r="F146" s="93">
        <v>40.536048190000002</v>
      </c>
      <c r="G146" s="90">
        <v>0.37870806950205799</v>
      </c>
      <c r="H146" s="114"/>
    </row>
    <row r="147" spans="1:8" ht="22.5" customHeight="1" x14ac:dyDescent="0.25">
      <c r="A147" s="117" t="s">
        <v>121</v>
      </c>
      <c r="B147" s="93">
        <v>22.439</v>
      </c>
      <c r="C147" s="93">
        <v>24.412700999999998</v>
      </c>
      <c r="D147" s="93">
        <v>23.959536849999999</v>
      </c>
      <c r="E147" s="93">
        <v>23.955655849999999</v>
      </c>
      <c r="F147" s="93">
        <v>20.494630789999999</v>
      </c>
      <c r="G147" s="90">
        <v>0.98127838660703703</v>
      </c>
      <c r="H147" s="114"/>
    </row>
    <row r="148" spans="1:8" ht="22.5" customHeight="1" x14ac:dyDescent="0.25">
      <c r="A148" s="117" t="s">
        <v>143</v>
      </c>
      <c r="B148" s="93">
        <v>6.4509999999999996</v>
      </c>
      <c r="C148" s="93">
        <v>7.5150790000000001</v>
      </c>
      <c r="D148" s="93">
        <v>6.9026080700000003</v>
      </c>
      <c r="E148" s="93">
        <v>6.87924004</v>
      </c>
      <c r="F148" s="93">
        <v>6.2292663399999997</v>
      </c>
      <c r="G148" s="90">
        <v>0.915391580048593</v>
      </c>
      <c r="H148" s="114"/>
    </row>
    <row r="149" spans="1:8" ht="22.5" customHeight="1" x14ac:dyDescent="0.25">
      <c r="A149" s="117" t="s">
        <v>131</v>
      </c>
      <c r="B149" s="93">
        <v>18.644141000000001</v>
      </c>
      <c r="C149" s="93">
        <v>20.88035</v>
      </c>
      <c r="D149" s="93">
        <v>20.142354650000001</v>
      </c>
      <c r="E149" s="93">
        <v>20.069134290000001</v>
      </c>
      <c r="F149" s="93">
        <v>18.114415659999999</v>
      </c>
      <c r="G149" s="90">
        <v>0.96114932412531395</v>
      </c>
      <c r="H149" s="114"/>
    </row>
    <row r="150" spans="1:8" ht="22.5" customHeight="1" x14ac:dyDescent="0.25">
      <c r="A150" s="118" t="s">
        <v>12</v>
      </c>
      <c r="B150" s="94">
        <v>233839.70991400001</v>
      </c>
      <c r="C150" s="94">
        <v>264410.25105600001</v>
      </c>
      <c r="D150" s="94">
        <v>250531.524300269</v>
      </c>
      <c r="E150" s="94">
        <v>249914.09210916</v>
      </c>
      <c r="F150" s="94">
        <v>232778.09147988001</v>
      </c>
      <c r="G150" s="91">
        <v>0.94517550326076505</v>
      </c>
      <c r="H150" s="115"/>
    </row>
    <row r="151" spans="1:8" x14ac:dyDescent="0.25">
      <c r="A151" s="253" t="s">
        <v>161</v>
      </c>
      <c r="B151" s="253"/>
      <c r="C151" s="253"/>
      <c r="D151" s="253"/>
      <c r="E151" s="253"/>
      <c r="F151" s="253"/>
    </row>
    <row r="152" spans="1:8" x14ac:dyDescent="0.25">
      <c r="A152" s="253" t="s">
        <v>1</v>
      </c>
      <c r="B152" s="253"/>
      <c r="C152" s="253"/>
      <c r="D152" s="253"/>
      <c r="E152" s="253"/>
      <c r="F152" s="253"/>
    </row>
    <row r="153" spans="1:8" x14ac:dyDescent="0.25">
      <c r="A153" s="253" t="s">
        <v>162</v>
      </c>
      <c r="B153" s="253"/>
      <c r="C153" s="253"/>
      <c r="D153" s="253"/>
      <c r="E153" s="253"/>
      <c r="F153" s="253"/>
    </row>
    <row r="154" spans="1:8" x14ac:dyDescent="0.25">
      <c r="A154" s="253" t="s">
        <v>163</v>
      </c>
      <c r="B154" s="253"/>
      <c r="C154" s="253"/>
      <c r="D154" s="253"/>
      <c r="E154" s="253"/>
      <c r="F154" s="253"/>
    </row>
    <row r="155" spans="1:8" x14ac:dyDescent="0.25">
      <c r="A155" s="253" t="s">
        <v>164</v>
      </c>
      <c r="B155" s="253"/>
      <c r="C155" s="253"/>
      <c r="D155" s="253"/>
      <c r="E155" s="253"/>
      <c r="F155" s="253"/>
    </row>
    <row r="156" spans="1:8" x14ac:dyDescent="0.25">
      <c r="A156" s="253" t="s">
        <v>165</v>
      </c>
      <c r="B156" s="253"/>
      <c r="C156" s="253"/>
      <c r="D156" s="253"/>
      <c r="E156" s="253"/>
      <c r="F156" s="253"/>
    </row>
    <row r="157" spans="1:8" x14ac:dyDescent="0.25">
      <c r="A157" s="253" t="s">
        <v>166</v>
      </c>
      <c r="B157" s="253"/>
      <c r="C157" s="253"/>
      <c r="D157" s="253"/>
      <c r="E157" s="253"/>
      <c r="F157" s="253"/>
    </row>
    <row r="158" spans="1:8" x14ac:dyDescent="0.25">
      <c r="A158" s="253" t="s">
        <v>167</v>
      </c>
      <c r="B158" s="253"/>
      <c r="C158" s="253"/>
      <c r="D158" s="253"/>
      <c r="E158" s="253"/>
      <c r="F158" s="253"/>
    </row>
    <row r="159" spans="1:8" ht="15.75" customHeight="1" x14ac:dyDescent="0.25">
      <c r="A159" s="254" t="s">
        <v>168</v>
      </c>
      <c r="B159" s="254"/>
    </row>
    <row r="160" spans="1:8" ht="15.75" customHeight="1" x14ac:dyDescent="0.25">
      <c r="A160" s="254" t="s">
        <v>8</v>
      </c>
      <c r="B160" s="254"/>
    </row>
    <row r="161" spans="1:1" x14ac:dyDescent="0.25">
      <c r="A161" s="98" t="s">
        <v>1</v>
      </c>
    </row>
  </sheetData>
  <sortState xmlns:xlrd2="http://schemas.microsoft.com/office/spreadsheetml/2017/richdata2" ref="A8:H146">
    <sortCondition ref="A8:A146"/>
  </sortState>
  <mergeCells count="14">
    <mergeCell ref="A158:F158"/>
    <mergeCell ref="A159:B159"/>
    <mergeCell ref="A160:B160"/>
    <mergeCell ref="A3:D3"/>
    <mergeCell ref="A4:D4"/>
    <mergeCell ref="A154:F154"/>
    <mergeCell ref="A155:F155"/>
    <mergeCell ref="A156:F156"/>
    <mergeCell ref="A157:F157"/>
    <mergeCell ref="A1:C1"/>
    <mergeCell ref="A2:C2"/>
    <mergeCell ref="A151:F151"/>
    <mergeCell ref="A152:F152"/>
    <mergeCell ref="A153:F1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946"/>
  <sheetViews>
    <sheetView topLeftCell="A214" zoomScale="80" zoomScaleNormal="80" workbookViewId="0">
      <selection activeCell="B255" sqref="B255"/>
    </sheetView>
  </sheetViews>
  <sheetFormatPr baseColWidth="10" defaultColWidth="8.85546875" defaultRowHeight="15" x14ac:dyDescent="0.25"/>
  <cols>
    <col min="1" max="1" width="18.28515625" style="6" customWidth="1"/>
    <col min="2" max="2" width="15.28515625" customWidth="1"/>
    <col min="3" max="3" width="12.7109375" style="79" customWidth="1"/>
    <col min="4" max="4" width="18.28515625" style="17" customWidth="1"/>
    <col min="5" max="7" width="12.7109375" style="79" customWidth="1"/>
    <col min="8" max="8" width="18.28515625" style="17" customWidth="1"/>
    <col min="9" max="9" width="9.140625" style="17" customWidth="1"/>
    <col min="10" max="10" width="14" style="17" customWidth="1"/>
    <col min="11" max="11" width="17.5703125" style="17" customWidth="1"/>
    <col min="12" max="12" width="12.85546875" style="17" customWidth="1"/>
    <col min="13" max="13" width="10" style="6" customWidth="1"/>
    <col min="15" max="15" width="13.42578125" customWidth="1"/>
    <col min="16" max="16" width="17.5703125" style="4" customWidth="1"/>
    <col min="17" max="17" width="18.140625" style="4" customWidth="1"/>
    <col min="18" max="18" width="49.42578125" customWidth="1"/>
    <col min="19" max="19" width="12" bestFit="1" customWidth="1"/>
  </cols>
  <sheetData>
    <row r="2" spans="1:23" x14ac:dyDescent="0.25">
      <c r="U2" s="5"/>
    </row>
    <row r="3" spans="1:23" x14ac:dyDescent="0.25">
      <c r="B3" s="78"/>
      <c r="C3" s="80"/>
      <c r="D3" s="78"/>
      <c r="E3" s="80"/>
      <c r="F3" s="80"/>
      <c r="G3" s="80"/>
      <c r="H3" s="78"/>
      <c r="I3" s="183"/>
      <c r="J3" s="78"/>
      <c r="K3" s="78"/>
      <c r="L3" s="78"/>
      <c r="M3" s="88"/>
      <c r="N3" s="78"/>
      <c r="O3" s="78"/>
      <c r="P3" s="78"/>
      <c r="Q3" s="78"/>
      <c r="R3" s="78"/>
      <c r="S3" s="78"/>
      <c r="T3" s="78"/>
      <c r="U3" s="78"/>
      <c r="V3" s="78"/>
      <c r="W3" s="5"/>
    </row>
    <row r="4" spans="1:23" x14ac:dyDescent="0.25">
      <c r="B4" s="1"/>
      <c r="C4" s="81"/>
      <c r="E4" s="81"/>
      <c r="F4" s="81"/>
      <c r="G4" s="81"/>
      <c r="U4" s="31"/>
      <c r="V4" s="5"/>
      <c r="W4" s="5"/>
    </row>
    <row r="5" spans="1:23" s="16" customFormat="1" ht="40.5" customHeight="1" x14ac:dyDescent="0.25">
      <c r="A5" s="252" t="s">
        <v>10</v>
      </c>
      <c r="B5" s="252"/>
      <c r="C5" s="82"/>
      <c r="D5" s="141"/>
      <c r="E5" s="82"/>
      <c r="F5" s="82"/>
      <c r="G5" s="82"/>
      <c r="H5" s="251"/>
      <c r="I5" s="251"/>
      <c r="J5" s="251"/>
      <c r="K5" s="251"/>
      <c r="L5" s="251"/>
      <c r="M5" s="251"/>
      <c r="P5" s="248"/>
      <c r="Q5" s="248"/>
      <c r="U5" s="31"/>
      <c r="V5" s="5"/>
      <c r="W5" s="5"/>
    </row>
    <row r="6" spans="1:23" ht="45.2" customHeight="1" x14ac:dyDescent="0.25">
      <c r="A6" s="249" t="s">
        <v>16</v>
      </c>
      <c r="B6" s="249"/>
      <c r="D6" s="62"/>
      <c r="H6" s="62"/>
      <c r="J6" s="250"/>
      <c r="K6" s="250"/>
      <c r="L6" s="250"/>
      <c r="M6" s="250"/>
      <c r="P6" s="24"/>
      <c r="U6" s="31"/>
      <c r="V6" s="5"/>
      <c r="W6" s="5"/>
    </row>
    <row r="7" spans="1:23" s="23" customFormat="1" ht="30.75" thickBot="1" x14ac:dyDescent="0.3">
      <c r="A7" s="2" t="s">
        <v>9</v>
      </c>
      <c r="B7" s="2" t="s">
        <v>169</v>
      </c>
      <c r="C7" s="83"/>
      <c r="D7" s="22"/>
      <c r="E7" s="178"/>
      <c r="F7" s="83"/>
      <c r="G7" s="83"/>
      <c r="H7" s="22"/>
      <c r="I7" s="22"/>
      <c r="J7" s="20"/>
      <c r="K7" s="20"/>
      <c r="L7" s="20"/>
      <c r="M7" s="21"/>
      <c r="N7" s="75"/>
      <c r="O7" s="76"/>
      <c r="P7" s="20"/>
      <c r="Q7" s="20"/>
      <c r="R7" s="2"/>
      <c r="U7" s="31"/>
      <c r="V7" s="5"/>
      <c r="W7" s="5"/>
    </row>
    <row r="8" spans="1:23" s="23" customFormat="1" x14ac:dyDescent="0.2">
      <c r="A8" s="156">
        <v>37316</v>
      </c>
      <c r="B8" s="157">
        <v>2.3988999999999998</v>
      </c>
      <c r="C8" s="83"/>
      <c r="D8" s="143"/>
      <c r="E8" s="169"/>
      <c r="F8" s="179"/>
      <c r="G8" s="180"/>
      <c r="I8" s="182"/>
      <c r="J8" s="140"/>
      <c r="K8" s="140"/>
      <c r="L8" s="140"/>
      <c r="M8" s="21"/>
      <c r="N8" s="140"/>
      <c r="O8" s="139"/>
      <c r="P8" s="140"/>
      <c r="Q8" s="138"/>
      <c r="R8" s="136"/>
      <c r="U8" s="31"/>
      <c r="V8" s="137"/>
      <c r="W8" s="137"/>
    </row>
    <row r="9" spans="1:23" s="23" customFormat="1" x14ac:dyDescent="0.2">
      <c r="A9" s="158">
        <v>37347</v>
      </c>
      <c r="B9" s="159">
        <v>2.8551000000000002</v>
      </c>
      <c r="C9" s="83"/>
      <c r="D9" s="143"/>
      <c r="E9" s="169"/>
      <c r="F9" s="179"/>
      <c r="G9" s="180"/>
      <c r="I9" s="22"/>
      <c r="J9" s="138"/>
      <c r="K9" s="138"/>
      <c r="L9" s="138"/>
      <c r="M9" s="21"/>
      <c r="N9" s="138"/>
      <c r="O9" s="137"/>
      <c r="P9" s="138"/>
      <c r="Q9" s="138"/>
      <c r="R9" s="136"/>
      <c r="U9" s="31"/>
      <c r="V9" s="137"/>
      <c r="W9" s="137"/>
    </row>
    <row r="10" spans="1:23" s="23" customFormat="1" x14ac:dyDescent="0.2">
      <c r="A10" s="158">
        <v>37377</v>
      </c>
      <c r="B10" s="159">
        <v>3.3287</v>
      </c>
      <c r="C10" s="83"/>
      <c r="D10" s="143"/>
      <c r="E10" s="169"/>
      <c r="F10" s="179"/>
      <c r="G10" s="180"/>
      <c r="I10" s="22"/>
      <c r="J10" s="138"/>
      <c r="K10" s="138"/>
      <c r="L10" s="138"/>
      <c r="M10" s="21"/>
      <c r="N10" s="138"/>
      <c r="O10" s="137"/>
      <c r="P10" s="138"/>
      <c r="Q10" s="138"/>
      <c r="R10" s="136"/>
      <c r="U10" s="31"/>
      <c r="V10" s="137"/>
      <c r="W10" s="137"/>
    </row>
    <row r="11" spans="1:23" s="23" customFormat="1" x14ac:dyDescent="0.2">
      <c r="A11" s="158">
        <v>37408</v>
      </c>
      <c r="B11" s="159">
        <v>3.6213000000000002</v>
      </c>
      <c r="C11" s="83"/>
      <c r="D11" s="143"/>
      <c r="E11" s="169"/>
      <c r="F11" s="179"/>
      <c r="G11" s="180"/>
      <c r="I11" s="22"/>
      <c r="J11" s="138"/>
      <c r="K11" s="138"/>
      <c r="L11" s="138"/>
      <c r="M11" s="21"/>
      <c r="N11" s="138"/>
      <c r="O11" s="137"/>
      <c r="P11" s="138"/>
      <c r="Q11" s="138"/>
      <c r="R11" s="136"/>
      <c r="U11" s="31"/>
      <c r="V11" s="137"/>
      <c r="W11" s="137"/>
    </row>
    <row r="12" spans="1:23" s="23" customFormat="1" x14ac:dyDescent="0.2">
      <c r="A12" s="158">
        <v>37438</v>
      </c>
      <c r="B12" s="159">
        <v>3.6071</v>
      </c>
      <c r="C12" s="83"/>
      <c r="D12" s="143"/>
      <c r="E12" s="169"/>
      <c r="F12" s="179"/>
      <c r="G12" s="180"/>
      <c r="I12" s="22"/>
      <c r="J12" s="138"/>
      <c r="K12" s="138"/>
      <c r="L12" s="138"/>
      <c r="M12" s="21"/>
      <c r="N12" s="138"/>
      <c r="O12" s="137"/>
      <c r="P12" s="138"/>
      <c r="Q12" s="138"/>
      <c r="R12" s="136"/>
      <c r="U12" s="31"/>
      <c r="V12" s="137"/>
      <c r="W12" s="137"/>
    </row>
    <row r="13" spans="1:23" s="23" customFormat="1" x14ac:dyDescent="0.2">
      <c r="A13" s="158">
        <v>37469</v>
      </c>
      <c r="B13" s="159">
        <v>3.6206999999999998</v>
      </c>
      <c r="C13" s="83"/>
      <c r="D13" s="143"/>
      <c r="E13" s="169"/>
      <c r="F13" s="179"/>
      <c r="G13" s="180"/>
      <c r="I13" s="22"/>
      <c r="J13" s="138"/>
      <c r="K13" s="138"/>
      <c r="L13" s="138"/>
      <c r="M13" s="21"/>
      <c r="N13" s="138"/>
      <c r="O13" s="137"/>
      <c r="P13" s="138"/>
      <c r="Q13" s="138"/>
      <c r="R13" s="136"/>
      <c r="U13" s="31"/>
      <c r="V13" s="137"/>
      <c r="W13" s="137"/>
    </row>
    <row r="14" spans="1:23" s="23" customFormat="1" x14ac:dyDescent="0.2">
      <c r="A14" s="158">
        <v>37500</v>
      </c>
      <c r="B14" s="159">
        <v>3.6431</v>
      </c>
      <c r="C14" s="83"/>
      <c r="D14" s="143"/>
      <c r="E14" s="169"/>
      <c r="F14" s="179"/>
      <c r="G14" s="180"/>
      <c r="I14" s="22"/>
      <c r="J14" s="138"/>
      <c r="K14" s="138"/>
      <c r="L14" s="138"/>
      <c r="M14" s="21"/>
      <c r="N14" s="138"/>
      <c r="O14" s="137"/>
      <c r="P14" s="138"/>
      <c r="Q14" s="138"/>
      <c r="R14" s="136"/>
      <c r="U14" s="31"/>
      <c r="V14" s="137"/>
      <c r="W14" s="137"/>
    </row>
    <row r="15" spans="1:23" s="23" customFormat="1" x14ac:dyDescent="0.2">
      <c r="A15" s="158">
        <v>37530</v>
      </c>
      <c r="B15" s="159">
        <v>3.6518999999999999</v>
      </c>
      <c r="C15" s="83"/>
      <c r="D15" s="143"/>
      <c r="E15" s="169"/>
      <c r="F15" s="179"/>
      <c r="G15" s="180"/>
      <c r="I15" s="22"/>
      <c r="J15" s="143"/>
      <c r="K15" s="143"/>
      <c r="L15" s="143"/>
      <c r="M15" s="143"/>
      <c r="N15" s="143"/>
      <c r="O15" s="143"/>
      <c r="P15" s="143"/>
      <c r="Q15" s="138"/>
      <c r="R15" s="136"/>
      <c r="U15" s="31"/>
      <c r="V15" s="137"/>
      <c r="W15" s="137"/>
    </row>
    <row r="16" spans="1:23" s="23" customFormat="1" x14ac:dyDescent="0.2">
      <c r="A16" s="158">
        <v>37561</v>
      </c>
      <c r="B16" s="159">
        <v>3.5255999999999998</v>
      </c>
      <c r="C16" s="83"/>
      <c r="D16" s="143"/>
      <c r="E16" s="169"/>
      <c r="F16" s="179"/>
      <c r="G16" s="180"/>
      <c r="I16" s="22"/>
      <c r="J16" s="138"/>
      <c r="K16" s="138"/>
      <c r="L16" s="138"/>
      <c r="M16" s="21"/>
      <c r="N16" s="138"/>
      <c r="O16" s="137"/>
      <c r="P16" s="138"/>
      <c r="Q16" s="138"/>
      <c r="R16" s="136"/>
      <c r="U16" s="31"/>
      <c r="V16" s="137"/>
      <c r="W16" s="137"/>
    </row>
    <row r="17" spans="1:23" s="23" customFormat="1" x14ac:dyDescent="0.2">
      <c r="A17" s="158">
        <v>37591</v>
      </c>
      <c r="B17" s="159">
        <v>3.4902000000000002</v>
      </c>
      <c r="C17" s="83"/>
      <c r="D17" s="143"/>
      <c r="E17" s="169"/>
      <c r="F17" s="179"/>
      <c r="G17" s="180"/>
      <c r="I17" s="22"/>
      <c r="J17" s="138"/>
      <c r="K17" s="138"/>
      <c r="L17" s="138"/>
      <c r="M17" s="21"/>
      <c r="N17" s="138"/>
      <c r="O17" s="137"/>
      <c r="P17" s="138"/>
      <c r="Q17" s="138"/>
      <c r="R17" s="136"/>
      <c r="U17" s="31"/>
      <c r="V17" s="137"/>
      <c r="W17" s="137"/>
    </row>
    <row r="18" spans="1:23" s="23" customFormat="1" x14ac:dyDescent="0.2">
      <c r="A18" s="158">
        <v>37622</v>
      </c>
      <c r="B18" s="159">
        <v>3.2582</v>
      </c>
      <c r="C18" s="83"/>
      <c r="D18" s="143"/>
      <c r="E18" s="169"/>
      <c r="F18" s="179"/>
      <c r="G18" s="180"/>
      <c r="I18" s="22"/>
      <c r="J18" s="138"/>
      <c r="K18" s="138"/>
      <c r="L18" s="138"/>
      <c r="M18" s="21"/>
      <c r="N18" s="138"/>
      <c r="O18" s="137"/>
      <c r="P18" s="138"/>
      <c r="Q18" s="138"/>
      <c r="R18" s="136"/>
      <c r="U18" s="31"/>
      <c r="V18" s="137"/>
      <c r="W18" s="137"/>
    </row>
    <row r="19" spans="1:23" s="23" customFormat="1" x14ac:dyDescent="0.2">
      <c r="A19" s="158">
        <v>37653</v>
      </c>
      <c r="B19" s="159">
        <v>3.1631999999999998</v>
      </c>
      <c r="C19" s="83"/>
      <c r="D19" s="143"/>
      <c r="E19" s="169"/>
      <c r="F19" s="179"/>
      <c r="G19" s="180"/>
      <c r="I19" s="22"/>
      <c r="J19" s="138"/>
      <c r="K19" s="138"/>
      <c r="L19" s="138"/>
      <c r="M19" s="21"/>
      <c r="N19" s="138"/>
      <c r="O19" s="137"/>
      <c r="P19" s="138"/>
      <c r="Q19" s="138"/>
      <c r="R19" s="136"/>
      <c r="U19" s="31"/>
      <c r="V19" s="137"/>
      <c r="W19" s="137"/>
    </row>
    <row r="20" spans="1:23" s="23" customFormat="1" x14ac:dyDescent="0.2">
      <c r="A20" s="158">
        <v>37681</v>
      </c>
      <c r="B20" s="159">
        <v>3.0747</v>
      </c>
      <c r="C20" s="83"/>
      <c r="D20" s="143"/>
      <c r="E20" s="83"/>
      <c r="F20" s="180"/>
      <c r="G20" s="180"/>
      <c r="I20" s="22"/>
      <c r="J20" s="138"/>
      <c r="K20" s="138"/>
      <c r="L20" s="138"/>
      <c r="M20" s="21"/>
      <c r="N20" s="138"/>
      <c r="O20" s="137"/>
      <c r="P20" s="138"/>
      <c r="Q20" s="138"/>
      <c r="R20" s="136"/>
      <c r="U20" s="31"/>
      <c r="V20" s="137"/>
      <c r="W20" s="137"/>
    </row>
    <row r="21" spans="1:23" s="23" customFormat="1" x14ac:dyDescent="0.2">
      <c r="A21" s="158">
        <v>37712</v>
      </c>
      <c r="B21" s="159">
        <v>2.8946000000000001</v>
      </c>
      <c r="C21" s="83"/>
      <c r="D21" s="143"/>
      <c r="E21" s="83"/>
      <c r="F21" s="181"/>
      <c r="G21" s="180"/>
      <c r="I21" s="22"/>
      <c r="J21" s="138"/>
      <c r="K21" s="138"/>
      <c r="L21" s="138"/>
      <c r="M21" s="21"/>
      <c r="N21" s="138"/>
      <c r="O21" s="137"/>
      <c r="P21" s="138"/>
      <c r="Q21" s="138"/>
      <c r="R21" s="136"/>
      <c r="U21" s="31"/>
      <c r="V21" s="137"/>
      <c r="W21" s="137"/>
    </row>
    <row r="22" spans="1:23" s="23" customFormat="1" x14ac:dyDescent="0.2">
      <c r="A22" s="158">
        <v>37742</v>
      </c>
      <c r="B22" s="159">
        <v>2.8357000000000001</v>
      </c>
      <c r="C22" s="83"/>
      <c r="D22" s="22"/>
      <c r="E22" s="83"/>
      <c r="F22" s="83"/>
      <c r="G22" s="83"/>
      <c r="I22" s="22"/>
      <c r="J22" s="138"/>
      <c r="K22" s="138"/>
      <c r="L22" s="138"/>
      <c r="M22" s="21"/>
      <c r="N22" s="138"/>
      <c r="O22" s="137"/>
      <c r="P22" s="138"/>
      <c r="Q22" s="138"/>
      <c r="R22" s="136"/>
      <c r="U22" s="31"/>
      <c r="V22" s="137"/>
      <c r="W22" s="137"/>
    </row>
    <row r="23" spans="1:23" s="23" customFormat="1" x14ac:dyDescent="0.2">
      <c r="A23" s="158">
        <v>37773</v>
      </c>
      <c r="B23" s="159">
        <v>2.8089</v>
      </c>
      <c r="C23" s="83"/>
      <c r="D23" s="22"/>
      <c r="E23" s="83"/>
      <c r="F23" s="83"/>
      <c r="G23" s="83"/>
      <c r="I23" s="22"/>
      <c r="J23" s="138"/>
      <c r="K23" s="138"/>
      <c r="L23" s="138"/>
      <c r="M23" s="21"/>
      <c r="N23" s="138"/>
      <c r="O23" s="137"/>
      <c r="P23" s="138"/>
      <c r="Q23" s="138"/>
      <c r="R23" s="136"/>
      <c r="U23" s="31"/>
      <c r="V23" s="137"/>
      <c r="W23" s="137"/>
    </row>
    <row r="24" spans="1:23" s="23" customFormat="1" x14ac:dyDescent="0.2">
      <c r="A24" s="158">
        <v>37803</v>
      </c>
      <c r="B24" s="159">
        <v>2.8012999999999999</v>
      </c>
      <c r="C24" s="83"/>
      <c r="D24" s="22"/>
      <c r="E24" s="83"/>
      <c r="F24" s="83"/>
      <c r="G24" s="83"/>
      <c r="I24" s="22"/>
      <c r="J24" s="138"/>
      <c r="K24" s="138"/>
      <c r="L24" s="138"/>
      <c r="M24" s="21"/>
      <c r="N24" s="138"/>
      <c r="O24" s="137"/>
      <c r="P24" s="138"/>
      <c r="Q24" s="138"/>
      <c r="R24" s="136"/>
      <c r="U24" s="31"/>
      <c r="V24" s="137"/>
      <c r="W24" s="137"/>
    </row>
    <row r="25" spans="1:23" s="23" customFormat="1" x14ac:dyDescent="0.2">
      <c r="A25" s="158">
        <v>37834</v>
      </c>
      <c r="B25" s="159">
        <v>2.9285000000000001</v>
      </c>
      <c r="C25" s="83"/>
      <c r="D25" s="22"/>
      <c r="E25" s="83"/>
      <c r="F25" s="83"/>
      <c r="G25" s="83"/>
      <c r="I25" s="22"/>
      <c r="J25" s="138"/>
      <c r="K25" s="138"/>
      <c r="L25" s="138"/>
      <c r="M25" s="21"/>
      <c r="N25" s="138"/>
      <c r="O25" s="137"/>
      <c r="P25" s="138"/>
      <c r="Q25" s="138"/>
      <c r="R25" s="136"/>
      <c r="U25" s="31"/>
      <c r="V25" s="137"/>
      <c r="W25" s="137"/>
    </row>
    <row r="26" spans="1:23" s="23" customFormat="1" x14ac:dyDescent="0.2">
      <c r="A26" s="158">
        <v>37865</v>
      </c>
      <c r="B26" s="159">
        <v>2.9209000000000001</v>
      </c>
      <c r="C26" s="83"/>
      <c r="D26" s="22"/>
      <c r="E26" s="83"/>
      <c r="F26" s="83"/>
      <c r="G26" s="83"/>
      <c r="I26" s="22"/>
      <c r="J26" s="138"/>
      <c r="K26" s="138"/>
      <c r="L26" s="138"/>
      <c r="M26" s="21"/>
      <c r="N26" s="138"/>
      <c r="O26" s="137"/>
      <c r="P26" s="138"/>
      <c r="Q26" s="138"/>
      <c r="R26" s="136"/>
      <c r="U26" s="31"/>
      <c r="V26" s="137"/>
      <c r="W26" s="137"/>
    </row>
    <row r="27" spans="1:23" s="23" customFormat="1" x14ac:dyDescent="0.2">
      <c r="A27" s="158">
        <v>37895</v>
      </c>
      <c r="B27" s="159">
        <v>2.8591000000000002</v>
      </c>
      <c r="C27" s="83"/>
      <c r="D27" s="22"/>
      <c r="E27" s="83"/>
      <c r="F27" s="83"/>
      <c r="G27" s="83"/>
      <c r="I27" s="22"/>
      <c r="J27" s="138"/>
      <c r="K27" s="138"/>
      <c r="L27" s="138"/>
      <c r="M27" s="21"/>
      <c r="N27" s="138"/>
      <c r="O27" s="137"/>
      <c r="P27" s="138"/>
      <c r="Q27" s="138"/>
      <c r="R27" s="136"/>
      <c r="U27" s="31"/>
      <c r="V27" s="137"/>
      <c r="W27" s="137"/>
    </row>
    <row r="28" spans="1:23" s="23" customFormat="1" x14ac:dyDescent="0.2">
      <c r="A28" s="158">
        <v>37926</v>
      </c>
      <c r="B28" s="159">
        <v>2.8839000000000001</v>
      </c>
      <c r="C28" s="83"/>
      <c r="D28" s="22"/>
      <c r="E28" s="83"/>
      <c r="F28" s="83"/>
      <c r="G28" s="83"/>
      <c r="I28" s="22"/>
      <c r="J28" s="138"/>
      <c r="K28" s="138"/>
      <c r="L28" s="138"/>
      <c r="M28" s="21"/>
      <c r="N28" s="138"/>
      <c r="O28" s="137"/>
      <c r="P28" s="138"/>
      <c r="Q28" s="138"/>
      <c r="R28" s="136"/>
      <c r="U28" s="31"/>
      <c r="V28" s="137"/>
      <c r="W28" s="137"/>
    </row>
    <row r="29" spans="1:23" s="23" customFormat="1" x14ac:dyDescent="0.2">
      <c r="A29" s="158">
        <v>37956</v>
      </c>
      <c r="B29" s="159">
        <v>2.9605999999999999</v>
      </c>
      <c r="C29" s="83"/>
      <c r="D29" s="22"/>
      <c r="E29" s="83"/>
      <c r="F29" s="83"/>
      <c r="G29" s="83"/>
      <c r="I29" s="22"/>
      <c r="J29" s="138"/>
      <c r="K29" s="138"/>
      <c r="L29" s="138"/>
      <c r="M29" s="21"/>
      <c r="N29" s="138"/>
      <c r="O29" s="137"/>
      <c r="P29" s="138"/>
      <c r="Q29" s="138"/>
      <c r="R29" s="136"/>
      <c r="U29" s="31"/>
      <c r="V29" s="137"/>
      <c r="W29" s="137"/>
    </row>
    <row r="30" spans="1:23" s="23" customFormat="1" x14ac:dyDescent="0.2">
      <c r="A30" s="158">
        <v>37987</v>
      </c>
      <c r="B30" s="159">
        <v>2.8927999999999998</v>
      </c>
      <c r="C30" s="83"/>
      <c r="D30" s="22"/>
      <c r="E30" s="83"/>
      <c r="F30" s="83"/>
      <c r="G30" s="83"/>
      <c r="H30" s="22"/>
      <c r="I30" s="22"/>
      <c r="J30" s="138"/>
      <c r="K30" s="138"/>
      <c r="L30" s="138"/>
      <c r="M30" s="21"/>
      <c r="N30" s="138"/>
      <c r="O30" s="137"/>
      <c r="P30" s="138"/>
      <c r="Q30" s="138"/>
      <c r="R30" s="136"/>
      <c r="U30" s="31"/>
      <c r="V30" s="137"/>
      <c r="W30" s="137"/>
    </row>
    <row r="31" spans="1:23" s="23" customFormat="1" x14ac:dyDescent="0.2">
      <c r="A31" s="158">
        <v>38018</v>
      </c>
      <c r="B31" s="159">
        <v>2.9319000000000002</v>
      </c>
      <c r="C31" s="83"/>
      <c r="D31" s="22"/>
      <c r="E31" s="83"/>
      <c r="F31" s="83"/>
      <c r="G31" s="83"/>
      <c r="H31" s="22"/>
      <c r="I31" s="22"/>
      <c r="J31" s="138"/>
      <c r="K31" s="138"/>
      <c r="L31" s="138"/>
      <c r="M31" s="21"/>
      <c r="N31" s="138"/>
      <c r="O31" s="137"/>
      <c r="P31" s="138"/>
      <c r="Q31" s="138"/>
      <c r="R31" s="136"/>
      <c r="U31" s="31"/>
      <c r="V31" s="137"/>
      <c r="W31" s="137"/>
    </row>
    <row r="32" spans="1:23" s="23" customFormat="1" x14ac:dyDescent="0.2">
      <c r="A32" s="158">
        <v>38047</v>
      </c>
      <c r="B32" s="159">
        <v>2.8976000000000002</v>
      </c>
      <c r="C32" s="83"/>
      <c r="D32" s="22"/>
      <c r="E32" s="83"/>
      <c r="F32" s="83"/>
      <c r="G32" s="83"/>
      <c r="H32" s="22"/>
      <c r="I32" s="22"/>
      <c r="J32" s="138"/>
      <c r="K32" s="138"/>
      <c r="L32" s="138"/>
      <c r="M32" s="21"/>
      <c r="N32" s="138"/>
      <c r="O32" s="137"/>
      <c r="P32" s="138"/>
      <c r="Q32" s="138"/>
      <c r="R32" s="136"/>
      <c r="U32" s="31"/>
      <c r="V32" s="137"/>
      <c r="W32" s="137"/>
    </row>
    <row r="33" spans="1:23" s="23" customFormat="1" x14ac:dyDescent="0.2">
      <c r="A33" s="158">
        <v>38078</v>
      </c>
      <c r="B33" s="159">
        <v>2.8359000000000001</v>
      </c>
      <c r="C33" s="83"/>
      <c r="D33" s="22"/>
      <c r="E33" s="83"/>
      <c r="F33" s="83"/>
      <c r="G33" s="83"/>
      <c r="H33" s="22"/>
      <c r="I33" s="22"/>
      <c r="J33" s="138"/>
      <c r="K33" s="138"/>
      <c r="L33" s="138"/>
      <c r="M33" s="21"/>
      <c r="N33" s="138"/>
      <c r="O33" s="137"/>
      <c r="P33" s="138"/>
      <c r="Q33" s="138"/>
      <c r="R33" s="136"/>
      <c r="U33" s="31"/>
      <c r="V33" s="137"/>
      <c r="W33" s="137"/>
    </row>
    <row r="34" spans="1:23" s="23" customFormat="1" x14ac:dyDescent="0.2">
      <c r="A34" s="158">
        <v>38108</v>
      </c>
      <c r="B34" s="159">
        <v>2.9197000000000002</v>
      </c>
      <c r="C34" s="83"/>
      <c r="D34" s="22"/>
      <c r="E34" s="83"/>
      <c r="F34" s="83"/>
      <c r="G34" s="83"/>
      <c r="H34" s="22"/>
      <c r="I34" s="22"/>
      <c r="J34" s="138"/>
      <c r="K34" s="138"/>
      <c r="L34" s="138"/>
      <c r="M34" s="21"/>
      <c r="N34" s="138"/>
      <c r="O34" s="137"/>
      <c r="P34" s="138"/>
      <c r="Q34" s="138"/>
      <c r="R34" s="136"/>
      <c r="U34" s="31"/>
      <c r="V34" s="137"/>
      <c r="W34" s="137"/>
    </row>
    <row r="35" spans="1:23" s="23" customFormat="1" x14ac:dyDescent="0.2">
      <c r="A35" s="158">
        <v>38139</v>
      </c>
      <c r="B35" s="159">
        <v>2.9603000000000002</v>
      </c>
      <c r="C35" s="83"/>
      <c r="D35" s="22"/>
      <c r="E35" s="83"/>
      <c r="F35" s="83"/>
      <c r="G35" s="83"/>
      <c r="H35" s="22"/>
      <c r="I35" s="22"/>
      <c r="J35" s="138"/>
      <c r="K35" s="138"/>
      <c r="L35" s="138"/>
      <c r="M35" s="21"/>
      <c r="N35" s="138"/>
      <c r="O35" s="137"/>
      <c r="P35" s="138"/>
      <c r="Q35" s="138"/>
      <c r="R35" s="136"/>
      <c r="U35" s="31"/>
      <c r="V35" s="137"/>
      <c r="W35" s="137"/>
    </row>
    <row r="36" spans="1:23" s="23" customFormat="1" x14ac:dyDescent="0.2">
      <c r="A36" s="158">
        <v>38169</v>
      </c>
      <c r="B36" s="159">
        <v>2.9552</v>
      </c>
      <c r="C36" s="83"/>
      <c r="D36" s="22"/>
      <c r="E36" s="83"/>
      <c r="F36" s="83"/>
      <c r="G36" s="83"/>
      <c r="H36" s="22"/>
      <c r="I36" s="22"/>
      <c r="J36" s="138"/>
      <c r="K36" s="138"/>
      <c r="L36" s="138"/>
      <c r="M36" s="21"/>
      <c r="N36" s="138"/>
      <c r="O36" s="137"/>
      <c r="P36" s="138"/>
      <c r="Q36" s="138"/>
      <c r="R36" s="136"/>
      <c r="U36" s="31"/>
      <c r="V36" s="137"/>
      <c r="W36" s="137"/>
    </row>
    <row r="37" spans="1:23" s="23" customFormat="1" x14ac:dyDescent="0.2">
      <c r="A37" s="158">
        <v>38200</v>
      </c>
      <c r="B37" s="159">
        <v>3.0135999999999998</v>
      </c>
      <c r="C37" s="83"/>
      <c r="D37" s="22"/>
      <c r="E37" s="83"/>
      <c r="F37" s="83"/>
      <c r="G37" s="83"/>
      <c r="H37" s="22"/>
      <c r="I37" s="22"/>
      <c r="J37" s="138"/>
      <c r="K37" s="138"/>
      <c r="L37" s="138"/>
      <c r="M37" s="21"/>
      <c r="N37" s="138"/>
      <c r="O37" s="137"/>
      <c r="P37" s="138"/>
      <c r="Q37" s="138"/>
      <c r="R37" s="136"/>
      <c r="U37" s="31"/>
      <c r="V37" s="137"/>
      <c r="W37" s="137"/>
    </row>
    <row r="38" spans="1:23" s="23" customFormat="1" x14ac:dyDescent="0.25">
      <c r="A38" s="158">
        <v>38231</v>
      </c>
      <c r="B38" s="159">
        <v>2.996</v>
      </c>
      <c r="C38" s="84"/>
      <c r="D38" s="22"/>
      <c r="E38" s="84"/>
      <c r="F38" s="84"/>
      <c r="G38" s="84"/>
      <c r="H38" s="22"/>
      <c r="I38" s="22"/>
      <c r="J38" s="69"/>
      <c r="K38" s="74"/>
      <c r="L38" s="74"/>
      <c r="M38" s="21"/>
      <c r="P38" s="74"/>
      <c r="Q38" s="74"/>
      <c r="R38" s="73"/>
      <c r="U38" s="31"/>
      <c r="V38" s="5"/>
      <c r="W38" s="5"/>
    </row>
    <row r="39" spans="1:23" s="23" customFormat="1" x14ac:dyDescent="0.25">
      <c r="A39" s="158">
        <v>38261</v>
      </c>
      <c r="B39" s="159">
        <v>2.9691999999999998</v>
      </c>
      <c r="C39" s="84"/>
      <c r="D39" s="22"/>
      <c r="E39" s="84"/>
      <c r="F39" s="84"/>
      <c r="G39" s="84"/>
      <c r="H39" s="22"/>
      <c r="I39" s="22"/>
      <c r="J39" s="69"/>
      <c r="K39" s="85"/>
      <c r="L39" s="74"/>
      <c r="M39" s="21"/>
      <c r="N39" s="130"/>
      <c r="O39" s="87"/>
      <c r="P39" s="74"/>
      <c r="Q39" s="74"/>
      <c r="R39" s="73"/>
      <c r="U39" s="31"/>
      <c r="V39" s="5"/>
      <c r="W39" s="5"/>
    </row>
    <row r="40" spans="1:23" s="23" customFormat="1" x14ac:dyDescent="0.25">
      <c r="A40" s="158">
        <v>38292</v>
      </c>
      <c r="B40" s="159">
        <v>2.9546000000000001</v>
      </c>
      <c r="C40" s="84"/>
      <c r="D40" s="22"/>
      <c r="E40" s="84"/>
      <c r="F40" s="84"/>
      <c r="G40" s="84"/>
      <c r="H40" s="22"/>
      <c r="I40" s="22"/>
      <c r="J40" s="69"/>
      <c r="K40" s="85"/>
      <c r="L40" s="74"/>
      <c r="M40" s="21"/>
      <c r="N40" s="84"/>
      <c r="O40" s="87"/>
      <c r="P40" s="74"/>
      <c r="Q40" s="74"/>
      <c r="R40" s="73"/>
      <c r="U40" s="31"/>
      <c r="V40" s="5"/>
      <c r="W40" s="5"/>
    </row>
    <row r="41" spans="1:23" s="23" customFormat="1" x14ac:dyDescent="0.25">
      <c r="A41" s="158">
        <v>38322</v>
      </c>
      <c r="B41" s="159">
        <v>2.9708999999999999</v>
      </c>
      <c r="C41" s="84"/>
      <c r="D41" s="22"/>
      <c r="E41" s="84"/>
      <c r="F41" s="84"/>
      <c r="G41" s="84"/>
      <c r="H41" s="22"/>
      <c r="I41" s="22"/>
      <c r="J41" s="69"/>
      <c r="K41" s="85"/>
      <c r="L41" s="74"/>
      <c r="M41" s="21"/>
      <c r="N41" s="84"/>
      <c r="O41" s="87"/>
      <c r="P41" s="74"/>
      <c r="Q41" s="74"/>
      <c r="R41" s="73"/>
      <c r="U41" s="31"/>
      <c r="V41" s="5"/>
      <c r="W41" s="5"/>
    </row>
    <row r="42" spans="1:23" s="23" customFormat="1" x14ac:dyDescent="0.25">
      <c r="A42" s="158">
        <v>38353</v>
      </c>
      <c r="B42" s="159">
        <v>2.9460000000000002</v>
      </c>
      <c r="C42" s="84"/>
      <c r="D42" s="22"/>
      <c r="E42" s="84"/>
      <c r="F42" s="84"/>
      <c r="G42" s="84"/>
      <c r="H42" s="22"/>
      <c r="I42" s="22"/>
      <c r="J42" s="69"/>
      <c r="K42" s="85"/>
      <c r="L42" s="74"/>
      <c r="M42" s="21"/>
      <c r="N42" s="84"/>
      <c r="O42" s="87"/>
      <c r="P42" s="74"/>
      <c r="Q42" s="74"/>
      <c r="R42" s="73"/>
      <c r="U42" s="31"/>
      <c r="V42" s="5"/>
      <c r="W42" s="5"/>
    </row>
    <row r="43" spans="1:23" s="23" customFormat="1" x14ac:dyDescent="0.25">
      <c r="A43" s="158">
        <v>38384</v>
      </c>
      <c r="B43" s="159">
        <v>2.9152999999999998</v>
      </c>
      <c r="C43" s="84"/>
      <c r="D43" s="22"/>
      <c r="E43" s="84"/>
      <c r="F43" s="84"/>
      <c r="G43" s="84"/>
      <c r="H43" s="22"/>
      <c r="I43" s="22"/>
      <c r="J43" s="69"/>
      <c r="K43" s="85"/>
      <c r="L43" s="74"/>
      <c r="M43" s="21"/>
      <c r="N43" s="84"/>
      <c r="O43" s="87"/>
      <c r="P43" s="74"/>
      <c r="Q43" s="74"/>
      <c r="R43" s="73"/>
      <c r="U43" s="31"/>
      <c r="V43" s="5"/>
      <c r="W43" s="5"/>
    </row>
    <row r="44" spans="1:23" s="23" customFormat="1" x14ac:dyDescent="0.25">
      <c r="A44" s="158">
        <v>38412</v>
      </c>
      <c r="B44" s="159">
        <v>2.9266000000000001</v>
      </c>
      <c r="C44" s="84"/>
      <c r="D44" s="22"/>
      <c r="E44" s="84"/>
      <c r="F44" s="84"/>
      <c r="G44" s="84"/>
      <c r="H44" s="22"/>
      <c r="I44" s="22"/>
      <c r="J44" s="69"/>
      <c r="K44" s="85"/>
      <c r="L44" s="74"/>
      <c r="M44" s="21"/>
      <c r="N44" s="84"/>
      <c r="O44" s="87"/>
      <c r="P44" s="74"/>
      <c r="Q44" s="74"/>
      <c r="R44" s="73"/>
      <c r="U44" s="31"/>
      <c r="V44" s="5"/>
      <c r="W44" s="5"/>
    </row>
    <row r="45" spans="1:23" s="23" customFormat="1" x14ac:dyDescent="0.25">
      <c r="A45" s="158">
        <v>38444</v>
      </c>
      <c r="B45" s="159">
        <v>2.9003999999999999</v>
      </c>
      <c r="C45" s="84"/>
      <c r="D45" s="22"/>
      <c r="E45" s="84"/>
      <c r="F45" s="84"/>
      <c r="G45" s="84"/>
      <c r="H45" s="22"/>
      <c r="I45" s="22"/>
      <c r="J45" s="69"/>
      <c r="K45" s="85"/>
      <c r="L45" s="74"/>
      <c r="M45" s="21"/>
      <c r="N45" s="84"/>
      <c r="O45" s="87"/>
      <c r="P45" s="74"/>
      <c r="Q45" s="74"/>
      <c r="R45" s="73"/>
      <c r="U45" s="31"/>
      <c r="V45" s="5"/>
      <c r="W45" s="5"/>
    </row>
    <row r="46" spans="1:23" s="23" customFormat="1" x14ac:dyDescent="0.25">
      <c r="A46" s="158">
        <v>38475</v>
      </c>
      <c r="B46" s="159">
        <v>2.8908999999999998</v>
      </c>
      <c r="C46" s="84"/>
      <c r="D46" s="22"/>
      <c r="E46" s="84"/>
      <c r="F46" s="84"/>
      <c r="G46" s="84"/>
      <c r="H46" s="22"/>
      <c r="I46" s="22"/>
      <c r="J46" s="69"/>
      <c r="K46" s="85"/>
      <c r="L46" s="74"/>
      <c r="M46" s="21"/>
      <c r="N46" s="84"/>
      <c r="O46" s="87"/>
      <c r="P46" s="74"/>
      <c r="Q46" s="74"/>
      <c r="R46" s="73"/>
      <c r="U46" s="31"/>
      <c r="V46" s="5"/>
      <c r="W46" s="5"/>
    </row>
    <row r="47" spans="1:23" s="23" customFormat="1" x14ac:dyDescent="0.25">
      <c r="A47" s="158">
        <v>38504</v>
      </c>
      <c r="B47" s="159">
        <v>2.8835999999999999</v>
      </c>
      <c r="C47" s="84"/>
      <c r="D47" s="22"/>
      <c r="E47" s="84"/>
      <c r="F47" s="84"/>
      <c r="G47" s="84"/>
      <c r="H47" s="22"/>
      <c r="I47" s="22"/>
      <c r="J47" s="69"/>
      <c r="K47" s="85"/>
      <c r="L47" s="74"/>
      <c r="M47" s="21"/>
      <c r="N47" s="84"/>
      <c r="O47" s="87"/>
      <c r="P47" s="74"/>
      <c r="Q47" s="74"/>
      <c r="R47" s="73"/>
      <c r="U47" s="31"/>
      <c r="V47" s="5"/>
      <c r="W47" s="5"/>
    </row>
    <row r="48" spans="1:23" s="23" customFormat="1" x14ac:dyDescent="0.25">
      <c r="A48" s="158">
        <v>38535</v>
      </c>
      <c r="B48" s="159">
        <v>2.8696000000000002</v>
      </c>
      <c r="C48" s="84"/>
      <c r="D48" s="22"/>
      <c r="E48" s="84"/>
      <c r="F48" s="84"/>
      <c r="G48" s="84"/>
      <c r="H48" s="22"/>
      <c r="I48" s="22"/>
      <c r="J48" s="69"/>
      <c r="K48" s="85"/>
      <c r="L48" s="74"/>
      <c r="M48" s="21"/>
      <c r="N48" s="84"/>
      <c r="O48" s="87"/>
      <c r="P48" s="74"/>
      <c r="Q48" s="74"/>
      <c r="R48" s="73"/>
      <c r="U48" s="31"/>
      <c r="V48" s="5"/>
      <c r="W48" s="5"/>
    </row>
    <row r="49" spans="1:23" s="23" customFormat="1" x14ac:dyDescent="0.25">
      <c r="A49" s="158">
        <v>38567</v>
      </c>
      <c r="B49" s="159">
        <v>2.8879999999999999</v>
      </c>
      <c r="C49" s="84"/>
      <c r="D49" s="22"/>
      <c r="E49" s="84"/>
      <c r="F49" s="84"/>
      <c r="G49" s="84"/>
      <c r="H49" s="22"/>
      <c r="I49" s="22"/>
      <c r="J49" s="69"/>
      <c r="K49" s="85"/>
      <c r="L49" s="74"/>
      <c r="M49" s="21"/>
      <c r="N49" s="84"/>
      <c r="O49" s="87"/>
      <c r="P49" s="74"/>
      <c r="Q49" s="74"/>
      <c r="R49" s="73"/>
      <c r="U49" s="31"/>
      <c r="V49" s="5"/>
      <c r="W49" s="5"/>
    </row>
    <row r="50" spans="1:23" s="23" customFormat="1" x14ac:dyDescent="0.25">
      <c r="A50" s="158">
        <v>38599</v>
      </c>
      <c r="B50" s="159">
        <v>2.9117000000000002</v>
      </c>
      <c r="C50" s="84"/>
      <c r="D50" s="22"/>
      <c r="E50" s="84"/>
      <c r="F50" s="84"/>
      <c r="G50" s="84"/>
      <c r="H50" s="22"/>
      <c r="I50" s="22"/>
      <c r="J50" s="69"/>
      <c r="K50" s="85"/>
      <c r="L50" s="74"/>
      <c r="M50" s="21"/>
      <c r="N50" s="84"/>
      <c r="O50" s="87"/>
      <c r="P50" s="74"/>
      <c r="Q50" s="74"/>
      <c r="R50" s="73"/>
      <c r="U50" s="31"/>
      <c r="V50" s="5"/>
      <c r="W50" s="5"/>
    </row>
    <row r="51" spans="1:23" x14ac:dyDescent="0.25">
      <c r="A51" s="158">
        <v>38630</v>
      </c>
      <c r="B51" s="159">
        <v>2.9660000000000002</v>
      </c>
      <c r="C51" s="84"/>
      <c r="E51" s="84"/>
      <c r="F51" s="84"/>
      <c r="G51" s="84"/>
      <c r="J51" s="69"/>
      <c r="K51" s="64"/>
      <c r="L51" s="63"/>
      <c r="M51" s="68"/>
      <c r="N51" s="84"/>
      <c r="O51" s="86"/>
      <c r="P51" s="61"/>
      <c r="Q51" s="61"/>
      <c r="R51" s="60"/>
      <c r="U51" s="31"/>
      <c r="V51" s="5"/>
      <c r="W51" s="5"/>
    </row>
    <row r="52" spans="1:23" x14ac:dyDescent="0.25">
      <c r="A52" s="158">
        <v>38662</v>
      </c>
      <c r="B52" s="159">
        <v>2.9672000000000001</v>
      </c>
      <c r="C52" s="84"/>
      <c r="E52" s="84"/>
      <c r="F52" s="84"/>
      <c r="G52" s="84"/>
      <c r="J52" s="69"/>
      <c r="K52" s="64"/>
      <c r="L52" s="63"/>
      <c r="M52" s="68"/>
      <c r="N52" s="84"/>
      <c r="O52" s="86"/>
      <c r="P52" s="61"/>
      <c r="Q52" s="61"/>
      <c r="R52" s="60"/>
    </row>
    <row r="53" spans="1:23" x14ac:dyDescent="0.25">
      <c r="A53" s="158">
        <v>38693</v>
      </c>
      <c r="B53" s="159">
        <v>3.0145</v>
      </c>
      <c r="C53" s="84"/>
      <c r="E53" s="84"/>
      <c r="F53" s="84"/>
      <c r="G53" s="84"/>
      <c r="J53" s="69"/>
      <c r="K53" s="64"/>
      <c r="L53" s="63"/>
      <c r="M53" s="68"/>
      <c r="N53" s="84"/>
      <c r="O53" s="86"/>
      <c r="P53" s="61"/>
      <c r="Q53" s="61"/>
      <c r="R53" s="60"/>
    </row>
    <row r="54" spans="1:23" x14ac:dyDescent="0.25">
      <c r="A54" s="158">
        <v>38718</v>
      </c>
      <c r="B54" s="159">
        <v>3.0459999999999998</v>
      </c>
      <c r="C54" s="84"/>
      <c r="E54" s="84"/>
      <c r="F54" s="84"/>
      <c r="G54" s="84"/>
      <c r="J54" s="69"/>
      <c r="K54" s="64"/>
      <c r="L54" s="63"/>
      <c r="M54" s="68"/>
      <c r="N54" s="84"/>
      <c r="O54" s="86"/>
      <c r="P54" s="61"/>
      <c r="Q54" s="61"/>
      <c r="R54" s="60"/>
    </row>
    <row r="55" spans="1:23" x14ac:dyDescent="0.25">
      <c r="A55" s="158">
        <v>38750</v>
      </c>
      <c r="B55" s="159">
        <v>3.0689000000000002</v>
      </c>
      <c r="C55" s="84"/>
      <c r="E55" s="84"/>
      <c r="F55" s="84"/>
      <c r="G55" s="84"/>
      <c r="J55" s="69"/>
      <c r="K55" s="64"/>
      <c r="L55" s="63"/>
      <c r="M55" s="68"/>
      <c r="N55" s="84"/>
      <c r="O55" s="86"/>
      <c r="P55" s="61"/>
      <c r="Q55" s="61"/>
      <c r="R55" s="60"/>
    </row>
    <row r="56" spans="1:23" x14ac:dyDescent="0.25">
      <c r="A56" s="158">
        <v>38779</v>
      </c>
      <c r="B56" s="159">
        <v>3.0762999999999998</v>
      </c>
      <c r="C56" s="84"/>
      <c r="E56" s="84"/>
      <c r="F56" s="84"/>
      <c r="G56" s="84"/>
      <c r="J56" s="69"/>
      <c r="K56" s="64"/>
      <c r="L56" s="63"/>
      <c r="M56" s="68"/>
      <c r="N56" s="84"/>
      <c r="O56" s="86"/>
      <c r="P56" s="61"/>
      <c r="Q56" s="61"/>
      <c r="R56" s="60"/>
    </row>
    <row r="57" spans="1:23" s="19" customFormat="1" x14ac:dyDescent="0.25">
      <c r="A57" s="158">
        <v>38811</v>
      </c>
      <c r="B57" s="159">
        <v>3.0663</v>
      </c>
      <c r="C57" s="84"/>
      <c r="D57" s="59"/>
      <c r="E57" s="84"/>
      <c r="F57" s="84"/>
      <c r="G57" s="84"/>
      <c r="H57" s="59"/>
      <c r="I57" s="33"/>
      <c r="J57" s="69"/>
      <c r="K57" s="64"/>
      <c r="L57" s="63"/>
      <c r="M57" s="68"/>
      <c r="N57" s="84"/>
      <c r="O57" s="86"/>
      <c r="P57" s="61"/>
      <c r="Q57" s="61"/>
      <c r="R57" s="60"/>
    </row>
    <row r="58" spans="1:23" x14ac:dyDescent="0.25">
      <c r="A58" s="158">
        <v>38842</v>
      </c>
      <c r="B58" s="159">
        <v>3.0535000000000001</v>
      </c>
      <c r="C58" s="84"/>
      <c r="E58" s="84"/>
      <c r="F58" s="84"/>
      <c r="G58" s="84"/>
      <c r="J58" s="69"/>
      <c r="K58" s="64"/>
      <c r="L58" s="63"/>
      <c r="M58" s="68"/>
      <c r="N58" s="84"/>
      <c r="O58" s="86"/>
      <c r="P58" s="61"/>
      <c r="Q58" s="61"/>
      <c r="R58" s="60"/>
    </row>
    <row r="59" spans="1:23" x14ac:dyDescent="0.25">
      <c r="A59" s="158">
        <v>38874</v>
      </c>
      <c r="B59" s="159">
        <v>3.0813000000000001</v>
      </c>
      <c r="C59" s="84"/>
      <c r="E59" s="84"/>
      <c r="F59" s="84"/>
      <c r="G59" s="84"/>
      <c r="J59" s="69"/>
      <c r="K59" s="64"/>
      <c r="L59" s="63"/>
      <c r="M59" s="68"/>
      <c r="N59" s="84"/>
      <c r="O59" s="86"/>
      <c r="P59" s="61"/>
      <c r="Q59" s="61"/>
      <c r="R59" s="60"/>
    </row>
    <row r="60" spans="1:23" x14ac:dyDescent="0.25">
      <c r="A60" s="158">
        <v>38905</v>
      </c>
      <c r="B60" s="159">
        <v>3.0819999999999999</v>
      </c>
      <c r="C60" s="84"/>
      <c r="E60" s="84"/>
      <c r="F60" s="84"/>
      <c r="G60" s="84"/>
      <c r="J60" s="69"/>
      <c r="K60" s="64"/>
      <c r="L60" s="63"/>
      <c r="M60" s="68"/>
      <c r="N60" s="23"/>
      <c r="O60" s="86"/>
      <c r="P60" s="61"/>
      <c r="Q60" s="61"/>
      <c r="R60" s="60"/>
    </row>
    <row r="61" spans="1:23" x14ac:dyDescent="0.25">
      <c r="A61" s="158">
        <v>38937</v>
      </c>
      <c r="B61" s="159">
        <v>3.0790000000000002</v>
      </c>
      <c r="C61" s="84"/>
      <c r="E61" s="84"/>
      <c r="F61" s="84"/>
      <c r="G61" s="84"/>
      <c r="J61" s="69"/>
      <c r="K61" s="64"/>
      <c r="L61" s="63"/>
      <c r="M61" s="68"/>
      <c r="N61" s="23"/>
      <c r="O61" s="86"/>
      <c r="P61" s="61"/>
      <c r="Q61" s="61"/>
      <c r="R61" s="60"/>
    </row>
    <row r="62" spans="1:23" x14ac:dyDescent="0.25">
      <c r="A62" s="158">
        <v>38969</v>
      </c>
      <c r="B62" s="159">
        <v>3.1000999999999999</v>
      </c>
      <c r="C62" s="84"/>
      <c r="E62" s="84"/>
      <c r="F62" s="84"/>
      <c r="G62" s="84"/>
      <c r="J62" s="69"/>
      <c r="K62" s="64"/>
      <c r="L62" s="63"/>
      <c r="M62" s="68"/>
      <c r="N62" s="23"/>
      <c r="O62" s="86"/>
      <c r="P62" s="61"/>
      <c r="Q62" s="61"/>
      <c r="R62" s="60"/>
    </row>
    <row r="63" spans="1:23" x14ac:dyDescent="0.25">
      <c r="A63" s="158">
        <v>39000</v>
      </c>
      <c r="B63" s="159">
        <v>3.0985</v>
      </c>
      <c r="C63" s="84"/>
      <c r="E63" s="84"/>
      <c r="F63" s="84"/>
      <c r="G63" s="84"/>
      <c r="J63" s="69"/>
      <c r="K63" s="64"/>
      <c r="L63" s="63"/>
      <c r="M63" s="68"/>
      <c r="N63" s="23"/>
      <c r="O63" s="23"/>
      <c r="P63" s="61"/>
      <c r="Q63" s="61"/>
      <c r="R63" s="60"/>
    </row>
    <row r="64" spans="1:23" x14ac:dyDescent="0.25">
      <c r="A64" s="158">
        <v>39032</v>
      </c>
      <c r="B64" s="159">
        <v>3.0756999999999999</v>
      </c>
      <c r="C64" s="84"/>
      <c r="E64" s="84"/>
      <c r="F64" s="84"/>
      <c r="G64" s="84"/>
      <c r="J64" s="69"/>
      <c r="K64" s="65"/>
      <c r="P64" s="61"/>
      <c r="Q64" s="61"/>
      <c r="R64" s="60"/>
    </row>
    <row r="65" spans="1:18" x14ac:dyDescent="0.25">
      <c r="A65" s="158">
        <v>39063</v>
      </c>
      <c r="B65" s="159">
        <v>3.0602999999999998</v>
      </c>
      <c r="C65" s="84"/>
      <c r="E65" s="84"/>
      <c r="F65" s="84"/>
      <c r="G65" s="84"/>
      <c r="J65" s="69"/>
      <c r="K65" s="65"/>
      <c r="P65" s="28"/>
      <c r="Q65" s="20"/>
      <c r="R65" s="6"/>
    </row>
    <row r="66" spans="1:18" x14ac:dyDescent="0.25">
      <c r="A66" s="158">
        <v>39083</v>
      </c>
      <c r="B66" s="159">
        <v>3.085</v>
      </c>
      <c r="C66" s="84"/>
      <c r="E66" s="84"/>
      <c r="F66" s="84"/>
      <c r="G66" s="84"/>
      <c r="J66" s="69"/>
      <c r="K66" s="65"/>
      <c r="P66" s="28"/>
      <c r="Q66" s="20"/>
      <c r="R66" s="6"/>
    </row>
    <row r="67" spans="1:18" x14ac:dyDescent="0.25">
      <c r="A67" s="158">
        <v>39114</v>
      </c>
      <c r="B67" s="159">
        <v>3.1025999999999998</v>
      </c>
      <c r="C67" s="84"/>
      <c r="E67" s="84"/>
      <c r="F67" s="84"/>
      <c r="G67" s="84"/>
      <c r="I67" s="18"/>
      <c r="J67" s="69"/>
      <c r="K67" s="65"/>
      <c r="P67" s="28"/>
      <c r="Q67" s="20"/>
      <c r="R67" s="6"/>
    </row>
    <row r="68" spans="1:18" x14ac:dyDescent="0.25">
      <c r="A68" s="158">
        <v>39142</v>
      </c>
      <c r="B68" s="159">
        <v>3.101</v>
      </c>
      <c r="C68" s="84"/>
      <c r="E68" s="84"/>
      <c r="F68" s="84"/>
      <c r="G68" s="84"/>
      <c r="J68" s="69"/>
      <c r="K68" s="65"/>
      <c r="P68" s="28"/>
      <c r="Q68" s="20"/>
      <c r="R68" s="6"/>
    </row>
    <row r="69" spans="1:18" x14ac:dyDescent="0.25">
      <c r="A69" s="158">
        <v>39173</v>
      </c>
      <c r="B69" s="159">
        <v>3.0891000000000002</v>
      </c>
      <c r="C69" s="84"/>
      <c r="E69" s="84"/>
      <c r="F69" s="84"/>
      <c r="G69" s="84"/>
      <c r="J69" s="69"/>
      <c r="K69" s="65"/>
      <c r="P69" s="28"/>
      <c r="Q69" s="20"/>
      <c r="R69" s="6"/>
    </row>
    <row r="70" spans="1:18" x14ac:dyDescent="0.25">
      <c r="A70" s="158">
        <v>39203</v>
      </c>
      <c r="B70" s="159">
        <v>3.08</v>
      </c>
      <c r="C70" s="84"/>
      <c r="E70" s="84"/>
      <c r="F70" s="84"/>
      <c r="G70" s="84"/>
      <c r="J70" s="69"/>
      <c r="K70" s="66"/>
      <c r="L70" s="33"/>
      <c r="M70" s="23"/>
      <c r="N70" s="19"/>
      <c r="O70" s="19"/>
      <c r="P70" s="28"/>
      <c r="Q70" s="20"/>
      <c r="R70" s="6"/>
    </row>
    <row r="71" spans="1:18" x14ac:dyDescent="0.25">
      <c r="A71" s="158">
        <v>39234</v>
      </c>
      <c r="B71" s="159">
        <v>3.0792999999999999</v>
      </c>
      <c r="C71" s="84"/>
      <c r="E71" s="84"/>
      <c r="F71" s="84"/>
      <c r="G71" s="84"/>
      <c r="J71" s="69"/>
      <c r="K71" s="65"/>
      <c r="P71" s="34"/>
      <c r="Q71" s="35"/>
      <c r="R71" s="32"/>
    </row>
    <row r="72" spans="1:18" x14ac:dyDescent="0.25">
      <c r="A72" s="158">
        <v>39265</v>
      </c>
      <c r="B72" s="159">
        <v>3.1116000000000001</v>
      </c>
      <c r="C72" s="84"/>
      <c r="E72" s="84"/>
      <c r="F72" s="84"/>
      <c r="G72" s="84"/>
      <c r="J72" s="69"/>
      <c r="K72" s="65"/>
      <c r="P72" s="28"/>
      <c r="Q72" s="20"/>
    </row>
    <row r="73" spans="1:18" x14ac:dyDescent="0.25">
      <c r="A73" s="158">
        <v>39297</v>
      </c>
      <c r="B73" s="159">
        <v>3.1524000000000001</v>
      </c>
      <c r="C73" s="84"/>
      <c r="E73" s="84"/>
      <c r="F73" s="84"/>
      <c r="G73" s="84"/>
      <c r="J73" s="69"/>
      <c r="K73" s="65"/>
      <c r="P73" s="28"/>
      <c r="Q73" s="27"/>
    </row>
    <row r="74" spans="1:18" x14ac:dyDescent="0.25">
      <c r="A74" s="158">
        <v>39329</v>
      </c>
      <c r="B74" s="159">
        <v>3.1475</v>
      </c>
      <c r="C74" s="84"/>
      <c r="E74" s="84"/>
      <c r="F74" s="84"/>
      <c r="G74" s="84"/>
      <c r="J74" s="69"/>
      <c r="K74" s="65"/>
      <c r="P74" s="28"/>
      <c r="Q74" s="27"/>
    </row>
    <row r="75" spans="1:18" x14ac:dyDescent="0.25">
      <c r="A75" s="158">
        <v>39360</v>
      </c>
      <c r="B75" s="159">
        <v>3.1604000000000001</v>
      </c>
      <c r="C75" s="84"/>
      <c r="E75" s="84"/>
      <c r="F75" s="84"/>
      <c r="G75" s="84"/>
      <c r="J75" s="69"/>
      <c r="K75" s="65"/>
      <c r="P75" s="28"/>
      <c r="Q75" s="27"/>
    </row>
    <row r="76" spans="1:18" x14ac:dyDescent="0.25">
      <c r="A76" s="158">
        <v>39392</v>
      </c>
      <c r="B76" s="159">
        <v>3.1358999999999999</v>
      </c>
      <c r="C76" s="84"/>
      <c r="E76" s="84"/>
      <c r="F76" s="84"/>
      <c r="G76" s="84"/>
      <c r="J76" s="69"/>
      <c r="K76" s="65"/>
      <c r="P76" s="28"/>
      <c r="Q76" s="27"/>
    </row>
    <row r="77" spans="1:18" x14ac:dyDescent="0.25">
      <c r="A77" s="158">
        <v>39423</v>
      </c>
      <c r="B77" s="159">
        <v>3.1396999999999999</v>
      </c>
      <c r="C77" s="84"/>
      <c r="E77" s="84"/>
      <c r="F77" s="84"/>
      <c r="G77" s="84"/>
      <c r="J77" s="69"/>
      <c r="K77" s="65"/>
      <c r="P77" s="28"/>
      <c r="Q77" s="27"/>
    </row>
    <row r="78" spans="1:18" x14ac:dyDescent="0.25">
      <c r="A78" s="158">
        <v>39448</v>
      </c>
      <c r="B78" s="159">
        <v>3.1444000000000001</v>
      </c>
      <c r="C78" s="84"/>
      <c r="E78" s="84"/>
      <c r="F78" s="84"/>
      <c r="G78" s="84"/>
      <c r="J78" s="69"/>
      <c r="K78" s="65"/>
      <c r="P78" s="28"/>
      <c r="Q78" s="27"/>
    </row>
    <row r="79" spans="1:18" x14ac:dyDescent="0.25">
      <c r="A79" s="158">
        <v>39480</v>
      </c>
      <c r="B79" s="159">
        <v>3.1583000000000001</v>
      </c>
      <c r="C79" s="84"/>
      <c r="E79" s="84"/>
      <c r="F79" s="84"/>
      <c r="G79" s="84"/>
      <c r="J79" s="69"/>
      <c r="K79" s="65"/>
      <c r="P79" s="28"/>
      <c r="Q79" s="27"/>
    </row>
    <row r="80" spans="1:18" x14ac:dyDescent="0.25">
      <c r="A80" s="158">
        <v>39510</v>
      </c>
      <c r="B80" s="159">
        <v>3.1558000000000002</v>
      </c>
      <c r="C80" s="84"/>
      <c r="E80" s="84"/>
      <c r="F80" s="84"/>
      <c r="G80" s="84"/>
      <c r="J80" s="69"/>
      <c r="K80" s="65"/>
      <c r="P80" s="28"/>
      <c r="Q80" s="27"/>
    </row>
    <row r="81" spans="1:17" x14ac:dyDescent="0.25">
      <c r="A81" s="158">
        <v>39542</v>
      </c>
      <c r="B81" s="159">
        <v>3.1665000000000001</v>
      </c>
      <c r="C81" s="84"/>
      <c r="E81" s="84"/>
      <c r="F81" s="84"/>
      <c r="G81" s="84"/>
      <c r="J81" s="69"/>
      <c r="K81" s="65"/>
      <c r="P81" s="28"/>
      <c r="Q81" s="27"/>
    </row>
    <row r="82" spans="1:17" x14ac:dyDescent="0.25">
      <c r="A82" s="158">
        <v>39573</v>
      </c>
      <c r="B82" s="159">
        <v>3.1511</v>
      </c>
      <c r="C82" s="84"/>
      <c r="E82" s="84"/>
      <c r="F82" s="84"/>
      <c r="G82" s="84"/>
      <c r="J82" s="69"/>
      <c r="K82" s="65"/>
      <c r="P82" s="28"/>
      <c r="Q82" s="27"/>
    </row>
    <row r="83" spans="1:17" x14ac:dyDescent="0.25">
      <c r="A83" s="158">
        <v>39605</v>
      </c>
      <c r="B83" s="159">
        <v>3.0434000000000001</v>
      </c>
      <c r="C83" s="84"/>
      <c r="E83" s="84"/>
      <c r="F83" s="84"/>
      <c r="G83" s="84"/>
      <c r="J83" s="69"/>
      <c r="K83" s="65"/>
      <c r="P83" s="28"/>
      <c r="Q83" s="27"/>
    </row>
    <row r="84" spans="1:17" x14ac:dyDescent="0.25">
      <c r="A84" s="158">
        <v>39630</v>
      </c>
      <c r="B84" s="159">
        <v>3.0223</v>
      </c>
      <c r="C84" s="84"/>
      <c r="E84" s="84"/>
      <c r="F84" s="84"/>
      <c r="G84" s="84"/>
      <c r="J84" s="69"/>
      <c r="K84" s="65"/>
      <c r="P84" s="28"/>
      <c r="Q84" s="27"/>
    </row>
    <row r="85" spans="1:17" x14ac:dyDescent="0.25">
      <c r="A85" s="158">
        <v>39661</v>
      </c>
      <c r="B85" s="159">
        <v>3.0333000000000001</v>
      </c>
      <c r="C85" s="84"/>
      <c r="E85" s="84"/>
      <c r="F85" s="84"/>
      <c r="G85" s="84"/>
      <c r="J85" s="69"/>
      <c r="K85" s="65"/>
      <c r="P85" s="28"/>
      <c r="Q85" s="27"/>
    </row>
    <row r="86" spans="1:17" x14ac:dyDescent="0.25">
      <c r="A86" s="158">
        <v>39693</v>
      </c>
      <c r="B86" s="159">
        <v>3.0823999999999998</v>
      </c>
      <c r="C86" s="84"/>
      <c r="E86" s="84"/>
      <c r="F86" s="84"/>
      <c r="G86" s="84"/>
      <c r="J86" s="69"/>
      <c r="K86" s="65"/>
      <c r="P86" s="28"/>
      <c r="Q86" s="27"/>
    </row>
    <row r="87" spans="1:17" x14ac:dyDescent="0.25">
      <c r="A87" s="158">
        <v>39724</v>
      </c>
      <c r="B87" s="159">
        <v>3.2385000000000002</v>
      </c>
      <c r="C87" s="84"/>
      <c r="E87" s="84"/>
      <c r="F87" s="84"/>
      <c r="G87" s="84"/>
      <c r="J87" s="69"/>
      <c r="K87" s="65"/>
      <c r="P87" s="28"/>
      <c r="Q87" s="27"/>
    </row>
    <row r="88" spans="1:17" x14ac:dyDescent="0.25">
      <c r="A88" s="158">
        <v>39756</v>
      </c>
      <c r="B88" s="159">
        <v>3.3292000000000002</v>
      </c>
      <c r="C88" s="84"/>
      <c r="E88" s="84"/>
      <c r="F88" s="84"/>
      <c r="G88" s="84"/>
      <c r="J88" s="69"/>
      <c r="K88" s="65"/>
      <c r="P88" s="28"/>
      <c r="Q88" s="27"/>
    </row>
    <row r="89" spans="1:17" x14ac:dyDescent="0.25">
      <c r="A89" s="158">
        <v>39787</v>
      </c>
      <c r="B89" s="159">
        <v>3.4226000000000001</v>
      </c>
      <c r="C89" s="84"/>
      <c r="E89" s="84"/>
      <c r="F89" s="84"/>
      <c r="G89" s="84"/>
      <c r="J89" s="69"/>
      <c r="K89" s="65"/>
      <c r="P89" s="28"/>
      <c r="Q89" s="27"/>
    </row>
    <row r="90" spans="1:17" x14ac:dyDescent="0.25">
      <c r="A90" s="158" t="s">
        <v>310</v>
      </c>
      <c r="B90" s="159">
        <v>3.464</v>
      </c>
      <c r="C90" s="84"/>
      <c r="E90" s="84"/>
      <c r="F90" s="84"/>
      <c r="G90" s="84"/>
      <c r="J90" s="69"/>
      <c r="K90" s="65"/>
      <c r="P90" s="28"/>
      <c r="Q90" s="27"/>
    </row>
    <row r="91" spans="1:17" x14ac:dyDescent="0.25">
      <c r="A91" s="158" t="s">
        <v>311</v>
      </c>
      <c r="B91" s="159">
        <v>3.5114999999999998</v>
      </c>
      <c r="C91" s="84"/>
      <c r="E91" s="84"/>
      <c r="F91" s="84"/>
      <c r="G91" s="84"/>
      <c r="J91" s="69"/>
      <c r="K91" s="65"/>
      <c r="P91" s="28"/>
      <c r="Q91" s="27"/>
    </row>
    <row r="92" spans="1:17" x14ac:dyDescent="0.25">
      <c r="A92" s="158" t="s">
        <v>312</v>
      </c>
      <c r="B92" s="159">
        <v>3.6539999999999999</v>
      </c>
      <c r="C92" s="84"/>
      <c r="E92" s="84"/>
      <c r="F92" s="84"/>
      <c r="G92" s="84"/>
      <c r="J92" s="69"/>
      <c r="K92" s="65"/>
      <c r="P92" s="28"/>
      <c r="Q92" s="27"/>
    </row>
    <row r="93" spans="1:17" x14ac:dyDescent="0.25">
      <c r="A93" s="158" t="s">
        <v>313</v>
      </c>
      <c r="B93" s="159">
        <v>3.6934</v>
      </c>
      <c r="C93" s="84"/>
      <c r="E93" s="84"/>
      <c r="F93" s="84"/>
      <c r="G93" s="84"/>
      <c r="J93" s="69"/>
      <c r="K93" s="65"/>
      <c r="P93" s="28"/>
      <c r="Q93" s="27"/>
    </row>
    <row r="94" spans="1:17" x14ac:dyDescent="0.25">
      <c r="A94" s="158" t="s">
        <v>314</v>
      </c>
      <c r="B94" s="159">
        <v>3.7244999999999999</v>
      </c>
      <c r="C94" s="84"/>
      <c r="E94" s="84"/>
      <c r="F94" s="84"/>
      <c r="G94" s="84"/>
      <c r="J94" s="69"/>
      <c r="K94" s="65"/>
      <c r="P94" s="28"/>
      <c r="Q94" s="27"/>
    </row>
    <row r="95" spans="1:17" x14ac:dyDescent="0.25">
      <c r="A95" s="158" t="s">
        <v>315</v>
      </c>
      <c r="B95" s="159">
        <v>3.7681</v>
      </c>
      <c r="C95" s="84"/>
      <c r="E95" s="84"/>
      <c r="F95" s="84"/>
      <c r="G95" s="84"/>
      <c r="J95" s="69"/>
      <c r="K95" s="65"/>
      <c r="P95" s="28"/>
      <c r="Q95" s="27"/>
    </row>
    <row r="96" spans="1:17" x14ac:dyDescent="0.25">
      <c r="A96" s="158" t="s">
        <v>316</v>
      </c>
      <c r="B96" s="159">
        <v>3.8096999999999999</v>
      </c>
      <c r="C96" s="84"/>
      <c r="E96" s="84"/>
      <c r="F96" s="84"/>
      <c r="G96" s="84"/>
      <c r="J96" s="69"/>
      <c r="K96" s="65"/>
      <c r="P96" s="28"/>
      <c r="Q96" s="27"/>
    </row>
    <row r="97" spans="1:17" x14ac:dyDescent="0.25">
      <c r="A97" s="158" t="s">
        <v>317</v>
      </c>
      <c r="B97" s="159">
        <v>3.8391999999999999</v>
      </c>
      <c r="C97" s="84"/>
      <c r="E97" s="84"/>
      <c r="F97" s="84"/>
      <c r="G97" s="84"/>
      <c r="J97" s="69"/>
      <c r="K97" s="65"/>
      <c r="P97" s="28"/>
      <c r="Q97" s="26"/>
    </row>
    <row r="98" spans="1:17" x14ac:dyDescent="0.25">
      <c r="A98" s="158" t="s">
        <v>318</v>
      </c>
      <c r="B98" s="159">
        <v>3.8424</v>
      </c>
      <c r="C98" s="84"/>
      <c r="E98" s="84"/>
      <c r="F98" s="84"/>
      <c r="G98" s="84"/>
      <c r="J98" s="69"/>
      <c r="K98" s="65"/>
      <c r="P98" s="28"/>
      <c r="Q98" s="26"/>
    </row>
    <row r="99" spans="1:17" x14ac:dyDescent="0.25">
      <c r="A99" s="158" t="s">
        <v>319</v>
      </c>
      <c r="B99" s="159">
        <v>3.8262</v>
      </c>
      <c r="C99" s="84"/>
      <c r="E99" s="84"/>
      <c r="F99" s="84"/>
      <c r="G99" s="84"/>
      <c r="J99" s="69"/>
      <c r="K99" s="65"/>
      <c r="P99" s="28"/>
      <c r="Q99" s="26"/>
    </row>
    <row r="100" spans="1:17" x14ac:dyDescent="0.25">
      <c r="A100" s="158">
        <v>40118</v>
      </c>
      <c r="B100" s="159">
        <v>3.8109999999999999</v>
      </c>
      <c r="C100" s="84"/>
      <c r="E100" s="84"/>
      <c r="F100" s="84"/>
      <c r="G100" s="84"/>
      <c r="J100" s="69"/>
      <c r="K100" s="65"/>
      <c r="P100" s="28"/>
      <c r="Q100" s="26"/>
    </row>
    <row r="101" spans="1:17" x14ac:dyDescent="0.25">
      <c r="A101" s="158">
        <v>40149</v>
      </c>
      <c r="B101" s="159">
        <v>3.8069999999999999</v>
      </c>
      <c r="C101" s="84"/>
      <c r="E101" s="84"/>
      <c r="F101" s="84"/>
      <c r="G101" s="84"/>
      <c r="J101" s="69"/>
      <c r="K101" s="65"/>
      <c r="P101" s="28"/>
      <c r="Q101" s="26"/>
    </row>
    <row r="102" spans="1:17" x14ac:dyDescent="0.25">
      <c r="A102" s="158">
        <v>40181</v>
      </c>
      <c r="B102" s="159">
        <v>3.8041999999999998</v>
      </c>
      <c r="C102" s="84"/>
      <c r="E102" s="84"/>
      <c r="F102" s="84"/>
      <c r="G102" s="84"/>
      <c r="J102" s="69"/>
      <c r="K102" s="65"/>
      <c r="P102" s="28"/>
      <c r="Q102" s="27"/>
    </row>
    <row r="103" spans="1:17" x14ac:dyDescent="0.25">
      <c r="A103" s="158">
        <v>40213</v>
      </c>
      <c r="B103" s="159">
        <v>3.8512</v>
      </c>
      <c r="C103" s="84"/>
      <c r="E103" s="84"/>
      <c r="F103" s="84"/>
      <c r="G103" s="84"/>
      <c r="J103" s="69"/>
      <c r="K103" s="65"/>
      <c r="P103" s="28"/>
      <c r="Q103" s="27"/>
    </row>
    <row r="104" spans="1:17" x14ac:dyDescent="0.25">
      <c r="A104" s="158">
        <v>40242</v>
      </c>
      <c r="B104" s="159">
        <v>3.8626999999999998</v>
      </c>
      <c r="C104" s="84"/>
      <c r="E104" s="84"/>
      <c r="F104" s="84"/>
      <c r="G104" s="84"/>
      <c r="J104" s="69"/>
      <c r="K104" s="65"/>
      <c r="P104" s="28"/>
      <c r="Q104" s="27"/>
    </row>
    <row r="105" spans="1:17" x14ac:dyDescent="0.25">
      <c r="A105" s="158">
        <v>40274</v>
      </c>
      <c r="B105" s="159">
        <v>3.8761000000000001</v>
      </c>
      <c r="C105" s="84"/>
      <c r="E105" s="84"/>
      <c r="F105" s="84"/>
      <c r="G105" s="84"/>
      <c r="J105" s="69"/>
      <c r="K105" s="65"/>
      <c r="P105" s="28"/>
      <c r="Q105" s="27"/>
    </row>
    <row r="106" spans="1:17" x14ac:dyDescent="0.25">
      <c r="A106" s="158">
        <v>40305</v>
      </c>
      <c r="B106" s="159">
        <v>3.9020000000000001</v>
      </c>
      <c r="C106" s="84"/>
      <c r="E106" s="84"/>
      <c r="F106" s="84"/>
      <c r="G106" s="84"/>
      <c r="J106" s="69"/>
      <c r="K106" s="65"/>
      <c r="P106" s="28"/>
      <c r="Q106" s="27"/>
    </row>
    <row r="107" spans="1:17" x14ac:dyDescent="0.25">
      <c r="A107" s="158">
        <v>40337</v>
      </c>
      <c r="B107" s="159">
        <v>3.9264999999999999</v>
      </c>
      <c r="C107" s="84"/>
      <c r="E107" s="84"/>
      <c r="F107" s="84"/>
      <c r="G107" s="84"/>
      <c r="J107" s="69"/>
      <c r="K107" s="65"/>
      <c r="P107" s="28"/>
      <c r="Q107" s="27"/>
    </row>
    <row r="108" spans="1:17" x14ac:dyDescent="0.25">
      <c r="A108" s="160">
        <v>40360</v>
      </c>
      <c r="B108" s="159">
        <v>3.9348000000000001</v>
      </c>
      <c r="C108" s="84"/>
      <c r="E108" s="84"/>
      <c r="F108" s="84"/>
      <c r="G108" s="84"/>
      <c r="J108" s="69"/>
      <c r="K108" s="65"/>
      <c r="P108" s="28"/>
      <c r="Q108" s="27"/>
    </row>
    <row r="109" spans="1:17" x14ac:dyDescent="0.25">
      <c r="A109" s="158">
        <v>40391</v>
      </c>
      <c r="B109" s="159">
        <v>3.9376000000000002</v>
      </c>
      <c r="C109" s="84"/>
      <c r="E109" s="84"/>
      <c r="F109" s="84"/>
      <c r="G109" s="84"/>
      <c r="J109" s="69"/>
      <c r="K109" s="65"/>
      <c r="P109" s="28"/>
      <c r="Q109" s="27"/>
    </row>
    <row r="110" spans="1:17" x14ac:dyDescent="0.25">
      <c r="A110" s="158">
        <v>40422</v>
      </c>
      <c r="B110" s="159">
        <v>3.9519000000000002</v>
      </c>
      <c r="C110" s="84"/>
      <c r="E110" s="84"/>
      <c r="F110" s="84"/>
      <c r="G110" s="84"/>
      <c r="J110" s="69"/>
      <c r="K110" s="65"/>
      <c r="P110" s="28"/>
      <c r="Q110" s="27"/>
    </row>
    <row r="111" spans="1:17" x14ac:dyDescent="0.25">
      <c r="A111" s="158">
        <v>40452</v>
      </c>
      <c r="B111" s="159">
        <v>3.9569999999999999</v>
      </c>
      <c r="C111" s="84"/>
      <c r="E111" s="84"/>
      <c r="F111" s="84"/>
      <c r="G111" s="84"/>
      <c r="J111" s="69"/>
      <c r="K111" s="65"/>
      <c r="P111" s="28"/>
      <c r="Q111" s="27"/>
    </row>
    <row r="112" spans="1:17" x14ac:dyDescent="0.25">
      <c r="A112" s="158">
        <v>40483</v>
      </c>
      <c r="B112" s="159">
        <v>3.9676</v>
      </c>
      <c r="C112" s="84"/>
      <c r="E112" s="84"/>
      <c r="F112" s="84"/>
      <c r="G112" s="84"/>
      <c r="J112" s="69"/>
      <c r="K112" s="65"/>
      <c r="P112" s="28"/>
      <c r="Q112" s="27"/>
    </row>
    <row r="113" spans="1:17" x14ac:dyDescent="0.25">
      <c r="A113" s="158">
        <v>40513</v>
      </c>
      <c r="B113" s="159">
        <v>3.9775999999999998</v>
      </c>
      <c r="C113" s="84"/>
      <c r="E113" s="84"/>
      <c r="F113" s="84"/>
      <c r="G113" s="84"/>
      <c r="J113" s="69"/>
      <c r="K113" s="65"/>
      <c r="P113" s="28"/>
      <c r="Q113" s="27"/>
    </row>
    <row r="114" spans="1:17" x14ac:dyDescent="0.25">
      <c r="A114" s="158">
        <v>40545</v>
      </c>
      <c r="B114" s="159">
        <v>3.9813000000000001</v>
      </c>
      <c r="C114" s="84"/>
      <c r="E114" s="84"/>
      <c r="F114" s="84"/>
      <c r="G114" s="84"/>
      <c r="J114" s="69"/>
      <c r="K114" s="65"/>
      <c r="P114" s="28"/>
      <c r="Q114" s="27"/>
    </row>
    <row r="115" spans="1:17" x14ac:dyDescent="0.25">
      <c r="A115" s="158">
        <v>40577</v>
      </c>
      <c r="B115" s="159">
        <v>4.0220000000000002</v>
      </c>
      <c r="C115" s="84"/>
      <c r="E115" s="84"/>
      <c r="F115" s="84"/>
      <c r="G115" s="84"/>
      <c r="J115" s="69"/>
      <c r="K115" s="65"/>
      <c r="P115" s="28"/>
      <c r="Q115" s="27"/>
    </row>
    <row r="116" spans="1:17" x14ac:dyDescent="0.25">
      <c r="A116" s="158">
        <v>40606</v>
      </c>
      <c r="B116" s="159">
        <v>4.0372000000000003</v>
      </c>
      <c r="C116" s="84"/>
      <c r="E116" s="84"/>
      <c r="F116" s="84"/>
      <c r="G116" s="84"/>
      <c r="J116" s="69"/>
      <c r="K116" s="65"/>
      <c r="P116" s="28"/>
      <c r="Q116" s="27"/>
    </row>
    <row r="117" spans="1:17" x14ac:dyDescent="0.25">
      <c r="A117" s="158">
        <v>40638</v>
      </c>
      <c r="B117" s="159">
        <v>4.0655000000000001</v>
      </c>
      <c r="C117" s="84"/>
      <c r="E117" s="84"/>
      <c r="F117" s="84"/>
      <c r="G117" s="84"/>
      <c r="J117" s="69"/>
      <c r="K117" s="65"/>
      <c r="P117" s="28"/>
      <c r="Q117" s="27"/>
    </row>
    <row r="118" spans="1:17" x14ac:dyDescent="0.25">
      <c r="A118" s="158">
        <v>40669</v>
      </c>
      <c r="B118" s="159">
        <v>4.0838999999999999</v>
      </c>
      <c r="C118" s="84"/>
      <c r="E118" s="84"/>
      <c r="F118" s="84"/>
      <c r="G118" s="84"/>
      <c r="J118" s="69"/>
      <c r="K118" s="65"/>
      <c r="P118" s="28"/>
      <c r="Q118" s="27"/>
    </row>
    <row r="119" spans="1:17" x14ac:dyDescent="0.25">
      <c r="A119" s="158">
        <v>40701</v>
      </c>
      <c r="B119" s="159">
        <v>4.0960000000000001</v>
      </c>
      <c r="C119" s="84"/>
      <c r="E119" s="84"/>
      <c r="F119" s="84"/>
      <c r="G119" s="84"/>
      <c r="J119" s="69"/>
      <c r="K119" s="65"/>
      <c r="P119" s="28"/>
      <c r="Q119" s="27"/>
    </row>
    <row r="120" spans="1:17" x14ac:dyDescent="0.25">
      <c r="A120" s="158">
        <v>40732</v>
      </c>
      <c r="B120" s="159">
        <v>4.1276000000000002</v>
      </c>
      <c r="C120" s="84"/>
      <c r="E120" s="84"/>
      <c r="F120" s="84"/>
      <c r="G120" s="84"/>
      <c r="J120" s="69"/>
      <c r="K120" s="65"/>
      <c r="P120" s="28"/>
      <c r="Q120" s="27"/>
    </row>
    <row r="121" spans="1:17" x14ac:dyDescent="0.25">
      <c r="A121" s="158">
        <v>40764</v>
      </c>
      <c r="B121" s="159">
        <v>4.1680000000000001</v>
      </c>
      <c r="C121" s="84"/>
      <c r="E121" s="84"/>
      <c r="F121" s="84"/>
      <c r="G121" s="84"/>
      <c r="J121" s="69"/>
      <c r="K121" s="65"/>
      <c r="P121" s="28"/>
      <c r="Q121" s="27"/>
    </row>
    <row r="122" spans="1:17" x14ac:dyDescent="0.25">
      <c r="A122" s="158">
        <v>40796</v>
      </c>
      <c r="B122" s="159">
        <v>4.2042000000000002</v>
      </c>
      <c r="C122" s="84"/>
      <c r="E122" s="84"/>
      <c r="F122" s="84"/>
      <c r="G122" s="84"/>
      <c r="J122" s="69"/>
      <c r="K122" s="65"/>
      <c r="P122" s="28"/>
      <c r="Q122" s="27"/>
    </row>
    <row r="123" spans="1:17" x14ac:dyDescent="0.25">
      <c r="A123" s="158">
        <v>40828</v>
      </c>
      <c r="B123" s="159">
        <v>4.2221000000000002</v>
      </c>
      <c r="C123" s="84"/>
      <c r="E123" s="84"/>
      <c r="F123" s="84"/>
      <c r="G123" s="84"/>
      <c r="J123" s="69"/>
      <c r="K123" s="65"/>
      <c r="P123" s="28"/>
      <c r="Q123" s="27"/>
    </row>
    <row r="124" spans="1:17" x14ac:dyDescent="0.25">
      <c r="A124" s="158">
        <v>40860</v>
      </c>
      <c r="B124" s="159">
        <v>4.2601000000000004</v>
      </c>
      <c r="C124" s="84"/>
      <c r="E124" s="84"/>
      <c r="F124" s="84"/>
      <c r="G124" s="84"/>
      <c r="J124" s="69"/>
      <c r="K124" s="65"/>
      <c r="P124" s="28"/>
      <c r="Q124" s="27"/>
    </row>
    <row r="125" spans="1:17" x14ac:dyDescent="0.25">
      <c r="A125" s="158">
        <v>40892</v>
      </c>
      <c r="B125" s="159">
        <v>4.2888000000000002</v>
      </c>
      <c r="C125" s="84"/>
      <c r="E125" s="84"/>
      <c r="F125" s="84"/>
      <c r="G125" s="84"/>
      <c r="J125" s="69"/>
      <c r="K125" s="65"/>
      <c r="P125" s="28"/>
      <c r="Q125" s="26"/>
    </row>
    <row r="126" spans="1:17" x14ac:dyDescent="0.25">
      <c r="A126" s="158">
        <v>40909</v>
      </c>
      <c r="B126" s="159">
        <v>4.3205999999999998</v>
      </c>
      <c r="C126" s="84"/>
      <c r="E126" s="84"/>
      <c r="F126" s="84"/>
      <c r="G126" s="84"/>
      <c r="J126" s="69"/>
      <c r="K126" s="65"/>
      <c r="P126" s="28"/>
      <c r="Q126" s="26"/>
    </row>
    <row r="127" spans="1:17" x14ac:dyDescent="0.25">
      <c r="A127" s="158">
        <v>40940</v>
      </c>
      <c r="B127" s="159">
        <v>4.3463000000000003</v>
      </c>
      <c r="C127" s="84"/>
      <c r="E127" s="84"/>
      <c r="F127" s="84"/>
      <c r="G127" s="84"/>
      <c r="J127" s="69"/>
      <c r="K127" s="65"/>
      <c r="P127" s="28"/>
      <c r="Q127" s="26"/>
    </row>
    <row r="128" spans="1:17" x14ac:dyDescent="0.25">
      <c r="A128" s="158">
        <v>40969</v>
      </c>
      <c r="B128" s="159">
        <v>4.3563000000000001</v>
      </c>
      <c r="C128" s="84"/>
      <c r="E128" s="84"/>
      <c r="F128" s="84"/>
      <c r="G128" s="84"/>
      <c r="J128" s="69"/>
      <c r="K128" s="65"/>
      <c r="P128" s="28"/>
      <c r="Q128" s="26"/>
    </row>
    <row r="129" spans="1:24" x14ac:dyDescent="0.25">
      <c r="A129" s="158">
        <v>41001</v>
      </c>
      <c r="B129" s="159">
        <v>4.3978000000000002</v>
      </c>
      <c r="C129" s="84"/>
      <c r="E129" s="84"/>
      <c r="F129" s="84"/>
      <c r="G129" s="84"/>
      <c r="J129" s="69"/>
      <c r="K129" s="65"/>
      <c r="P129" s="28"/>
      <c r="Q129" s="26"/>
    </row>
    <row r="130" spans="1:24" x14ac:dyDescent="0.25">
      <c r="A130" s="158">
        <v>41030</v>
      </c>
      <c r="B130" s="159">
        <v>4.4504000000000001</v>
      </c>
      <c r="C130" s="84"/>
      <c r="E130" s="84"/>
      <c r="F130" s="84"/>
      <c r="G130" s="84"/>
      <c r="J130" s="69"/>
      <c r="K130" s="65"/>
      <c r="P130" s="28"/>
      <c r="Q130" s="26"/>
    </row>
    <row r="131" spans="1:24" x14ac:dyDescent="0.25">
      <c r="A131" s="158">
        <v>41062</v>
      </c>
      <c r="B131" s="159">
        <v>4.4977999999999998</v>
      </c>
      <c r="C131" s="84"/>
      <c r="E131" s="84"/>
      <c r="F131" s="84"/>
      <c r="G131" s="84"/>
      <c r="J131" s="69"/>
      <c r="K131" s="65"/>
      <c r="P131" s="28"/>
      <c r="Q131" s="27"/>
    </row>
    <row r="132" spans="1:24" x14ac:dyDescent="0.25">
      <c r="A132" s="158">
        <v>41091</v>
      </c>
      <c r="B132" s="159">
        <v>4.5528000000000004</v>
      </c>
      <c r="C132" s="84"/>
      <c r="E132" s="84"/>
      <c r="F132" s="84"/>
      <c r="G132" s="84"/>
      <c r="J132" s="69"/>
      <c r="K132" s="65"/>
      <c r="P132" s="28"/>
      <c r="Q132" s="26"/>
    </row>
    <row r="133" spans="1:24" x14ac:dyDescent="0.25">
      <c r="A133" s="158">
        <v>41122</v>
      </c>
      <c r="B133" s="159">
        <v>4.6097999999999999</v>
      </c>
      <c r="C133" s="84"/>
      <c r="E133" s="84"/>
      <c r="F133" s="84"/>
      <c r="G133" s="84"/>
      <c r="J133" s="69"/>
      <c r="K133" s="65"/>
      <c r="P133" s="28"/>
      <c r="Q133" s="26"/>
      <c r="S133" s="52"/>
    </row>
    <row r="134" spans="1:24" ht="15.75" x14ac:dyDescent="0.25">
      <c r="A134" s="158">
        <v>41155</v>
      </c>
      <c r="B134" s="159">
        <v>4.6699000000000002</v>
      </c>
      <c r="C134" s="84"/>
      <c r="E134" s="84"/>
      <c r="F134" s="84"/>
      <c r="G134" s="84"/>
      <c r="J134" s="69"/>
      <c r="K134" s="65"/>
      <c r="P134" s="28"/>
      <c r="Q134" s="25"/>
      <c r="S134" s="43"/>
      <c r="T134" s="44"/>
    </row>
    <row r="135" spans="1:24" x14ac:dyDescent="0.25">
      <c r="A135" s="158">
        <v>41183</v>
      </c>
      <c r="B135" s="159">
        <v>4.7298999999999998</v>
      </c>
      <c r="C135" s="84"/>
      <c r="E135" s="84"/>
      <c r="F135" s="84"/>
      <c r="G135" s="84"/>
      <c r="J135" s="69"/>
      <c r="K135" s="65"/>
      <c r="P135" s="28"/>
      <c r="Q135" s="25"/>
      <c r="U135" s="29"/>
    </row>
    <row r="136" spans="1:24" x14ac:dyDescent="0.25">
      <c r="A136" s="158">
        <v>41214</v>
      </c>
      <c r="B136" s="159">
        <v>4.7973999999999997</v>
      </c>
      <c r="C136" s="84"/>
      <c r="E136" s="84"/>
      <c r="F136" s="84"/>
      <c r="G136" s="84"/>
      <c r="J136" s="69"/>
      <c r="K136" s="65"/>
      <c r="P136" s="28"/>
      <c r="Q136" s="25"/>
      <c r="U136" s="29"/>
    </row>
    <row r="137" spans="1:24" x14ac:dyDescent="0.25">
      <c r="A137" s="158">
        <v>41244</v>
      </c>
      <c r="B137" s="159">
        <v>4.88</v>
      </c>
      <c r="C137" s="84"/>
      <c r="D137" s="18"/>
      <c r="E137" s="84"/>
      <c r="F137" s="84"/>
      <c r="G137" s="84"/>
      <c r="H137" s="18"/>
      <c r="J137" s="69"/>
      <c r="K137" s="65"/>
      <c r="P137" s="28"/>
      <c r="Q137" s="25"/>
      <c r="U137" s="29"/>
    </row>
    <row r="138" spans="1:24" x14ac:dyDescent="0.25">
      <c r="A138" s="158">
        <v>41275</v>
      </c>
      <c r="B138" s="159">
        <v>4.9485999999999999</v>
      </c>
      <c r="C138" s="84"/>
      <c r="E138" s="84"/>
      <c r="F138" s="84"/>
      <c r="G138" s="84"/>
      <c r="J138" s="69"/>
      <c r="K138" s="65"/>
      <c r="P138" s="70"/>
      <c r="Q138" s="25"/>
      <c r="U138" s="29"/>
    </row>
    <row r="139" spans="1:24" x14ac:dyDescent="0.25">
      <c r="A139" s="158">
        <v>41306</v>
      </c>
      <c r="B139" s="159">
        <v>5.0110999999999999</v>
      </c>
      <c r="C139" s="84"/>
      <c r="E139" s="84"/>
      <c r="F139" s="84"/>
      <c r="G139" s="84"/>
      <c r="J139" s="69"/>
      <c r="K139" s="65"/>
      <c r="P139" s="70"/>
      <c r="Q139" s="25"/>
      <c r="U139" s="29"/>
    </row>
    <row r="140" spans="1:24" x14ac:dyDescent="0.25">
      <c r="A140" s="158">
        <v>41334</v>
      </c>
      <c r="B140" s="159">
        <v>5.0839999999999996</v>
      </c>
      <c r="C140" s="84"/>
      <c r="E140" s="84"/>
      <c r="F140" s="84"/>
      <c r="G140" s="84"/>
      <c r="J140" s="69"/>
      <c r="K140" s="65"/>
      <c r="P140" s="70"/>
      <c r="Q140" s="25"/>
      <c r="U140" s="29"/>
    </row>
    <row r="141" spans="1:24" x14ac:dyDescent="0.25">
      <c r="A141" s="158">
        <v>41365</v>
      </c>
      <c r="B141" s="159">
        <v>5.1555</v>
      </c>
      <c r="C141" s="84"/>
      <c r="E141" s="84"/>
      <c r="F141" s="84"/>
      <c r="G141" s="84"/>
      <c r="J141" s="69"/>
      <c r="K141" s="65"/>
      <c r="P141" s="70"/>
      <c r="Q141" s="25"/>
      <c r="U141" s="29"/>
    </row>
    <row r="142" spans="1:24" x14ac:dyDescent="0.25">
      <c r="A142" s="158">
        <v>41395</v>
      </c>
      <c r="B142" s="159">
        <v>5.2398999999999996</v>
      </c>
      <c r="C142" s="84"/>
      <c r="E142" s="84"/>
      <c r="F142" s="84"/>
      <c r="G142" s="84"/>
      <c r="J142" s="69"/>
      <c r="K142" s="65"/>
      <c r="P142" s="70">
        <f>973/127</f>
        <v>7.6614173228346454</v>
      </c>
      <c r="Q142" s="25"/>
      <c r="U142" s="29"/>
    </row>
    <row r="143" spans="1:24" x14ac:dyDescent="0.25">
      <c r="A143" s="158">
        <v>41426</v>
      </c>
      <c r="B143" s="159">
        <v>5.3292000000000002</v>
      </c>
      <c r="C143" s="84"/>
      <c r="E143" s="84"/>
      <c r="F143" s="84"/>
      <c r="G143" s="84"/>
      <c r="J143" s="69"/>
      <c r="K143" s="65"/>
      <c r="P143" s="70">
        <f>17.4/3.5</f>
        <v>4.9714285714285706</v>
      </c>
      <c r="Q143" s="26"/>
      <c r="U143" s="29"/>
      <c r="V143" s="3"/>
      <c r="W143" s="3"/>
      <c r="X143" s="42"/>
    </row>
    <row r="144" spans="1:24" x14ac:dyDescent="0.25">
      <c r="A144" s="158">
        <v>41456</v>
      </c>
      <c r="B144" s="159">
        <v>5.4409000000000001</v>
      </c>
      <c r="C144" s="84"/>
      <c r="E144" s="84"/>
      <c r="F144" s="84"/>
      <c r="G144" s="84"/>
      <c r="J144" s="69"/>
      <c r="K144" s="65"/>
      <c r="P144" s="70"/>
      <c r="Q144" s="25"/>
      <c r="U144" s="29"/>
      <c r="V144" s="3"/>
      <c r="W144" s="3"/>
      <c r="X144" s="42"/>
    </row>
    <row r="145" spans="1:24" x14ac:dyDescent="0.25">
      <c r="A145" s="158">
        <v>41487</v>
      </c>
      <c r="B145" s="159">
        <v>5.5814000000000004</v>
      </c>
      <c r="C145" s="84"/>
      <c r="E145" s="84"/>
      <c r="F145" s="84"/>
      <c r="G145" s="84"/>
      <c r="J145" s="69"/>
      <c r="K145" s="65"/>
      <c r="P145" s="70"/>
      <c r="Q145" s="25"/>
      <c r="U145" s="29"/>
      <c r="V145" s="3"/>
      <c r="W145" s="3"/>
      <c r="X145" s="42"/>
    </row>
    <row r="146" spans="1:24" x14ac:dyDescent="0.25">
      <c r="A146" s="158">
        <v>41518</v>
      </c>
      <c r="B146" s="159">
        <v>5.7370999999999999</v>
      </c>
      <c r="C146" s="84"/>
      <c r="E146" s="84"/>
      <c r="F146" s="84"/>
      <c r="G146" s="84"/>
      <c r="J146" s="69"/>
      <c r="K146" s="65"/>
      <c r="P146" s="70"/>
      <c r="Q146" s="26"/>
      <c r="U146" s="29"/>
      <c r="V146" s="3"/>
      <c r="W146" s="3"/>
      <c r="X146" s="42"/>
    </row>
    <row r="147" spans="1:24" x14ac:dyDescent="0.25">
      <c r="A147" s="158">
        <v>41548</v>
      </c>
      <c r="B147" s="159">
        <v>5.8482000000000003</v>
      </c>
      <c r="C147" s="84"/>
      <c r="D147" s="62"/>
      <c r="E147" s="84"/>
      <c r="F147" s="84"/>
      <c r="G147" s="84"/>
      <c r="H147" s="33"/>
      <c r="J147" s="69"/>
      <c r="K147" s="65"/>
      <c r="P147" s="70"/>
      <c r="Q147" s="26"/>
      <c r="U147" s="29"/>
      <c r="V147" s="3"/>
      <c r="W147" s="3"/>
      <c r="X147" s="42"/>
    </row>
    <row r="148" spans="1:24" x14ac:dyDescent="0.25">
      <c r="A148" s="158">
        <v>41579</v>
      </c>
      <c r="B148" s="159">
        <v>6.0148999999999999</v>
      </c>
      <c r="C148" s="84"/>
      <c r="E148" s="84"/>
      <c r="F148" s="84"/>
      <c r="G148" s="84"/>
      <c r="J148" s="69"/>
      <c r="K148" s="65"/>
      <c r="P148" s="70"/>
      <c r="Q148" s="26"/>
      <c r="U148" s="29"/>
      <c r="V148" s="3"/>
      <c r="W148" s="3"/>
      <c r="X148" s="42"/>
    </row>
    <row r="149" spans="1:24" x14ac:dyDescent="0.25">
      <c r="A149" s="158">
        <v>41609</v>
      </c>
      <c r="B149" s="159">
        <v>6.3192000000000004</v>
      </c>
      <c r="C149" s="84"/>
      <c r="E149" s="84"/>
      <c r="F149" s="84"/>
      <c r="G149" s="84"/>
      <c r="J149" s="69"/>
      <c r="K149" s="65"/>
      <c r="P149" s="28"/>
      <c r="Q149" s="26"/>
      <c r="U149" s="29"/>
      <c r="V149" s="3"/>
      <c r="W149" s="3"/>
      <c r="X149" s="42"/>
    </row>
    <row r="150" spans="1:24" x14ac:dyDescent="0.25">
      <c r="A150" s="158">
        <v>41640</v>
      </c>
      <c r="B150" s="159">
        <v>7.0967000000000002</v>
      </c>
      <c r="C150" s="84"/>
      <c r="E150" s="84"/>
      <c r="F150" s="84"/>
      <c r="G150" s="84"/>
      <c r="J150" s="69"/>
      <c r="K150" s="65"/>
      <c r="P150" s="28"/>
      <c r="Q150" s="25"/>
      <c r="U150" s="29"/>
      <c r="V150" s="3"/>
      <c r="W150" s="3"/>
      <c r="X150" s="42"/>
    </row>
    <row r="151" spans="1:24" x14ac:dyDescent="0.25">
      <c r="A151" s="158">
        <v>41671</v>
      </c>
      <c r="B151" s="159">
        <v>7.8564999999999996</v>
      </c>
      <c r="C151" s="84"/>
      <c r="E151" s="84"/>
      <c r="F151" s="84"/>
      <c r="G151" s="84"/>
      <c r="J151" s="69"/>
      <c r="K151" s="65"/>
      <c r="P151" s="28"/>
      <c r="Q151" s="25"/>
      <c r="U151" s="29"/>
      <c r="V151" s="3"/>
      <c r="W151" s="3"/>
      <c r="X151" s="42"/>
    </row>
    <row r="152" spans="1:24" x14ac:dyDescent="0.25">
      <c r="A152" s="158">
        <v>41699</v>
      </c>
      <c r="B152" s="159">
        <v>7.9313000000000002</v>
      </c>
      <c r="C152" s="84"/>
      <c r="E152" s="84"/>
      <c r="F152" s="84"/>
      <c r="G152" s="84"/>
      <c r="J152" s="69"/>
      <c r="K152" s="65"/>
      <c r="P152" s="28"/>
      <c r="Q152" s="26"/>
      <c r="U152" s="29"/>
      <c r="V152" s="3"/>
      <c r="W152" s="3"/>
      <c r="X152" s="42"/>
    </row>
    <row r="153" spans="1:24" x14ac:dyDescent="0.25">
      <c r="A153" s="158">
        <v>41730</v>
      </c>
      <c r="B153" s="159">
        <v>8.0013000000000005</v>
      </c>
      <c r="C153" s="84"/>
      <c r="E153" s="84"/>
      <c r="F153" s="84"/>
      <c r="G153" s="84"/>
      <c r="J153" s="69"/>
      <c r="K153" s="65"/>
      <c r="P153" s="28"/>
      <c r="Q153" s="26"/>
      <c r="U153" s="29"/>
      <c r="V153" s="3"/>
      <c r="W153" s="3"/>
      <c r="X153" s="42"/>
    </row>
    <row r="154" spans="1:24" x14ac:dyDescent="0.25">
      <c r="A154" s="158">
        <v>41760</v>
      </c>
      <c r="B154" s="159">
        <v>8.0427</v>
      </c>
      <c r="J154" s="69"/>
      <c r="K154" s="65"/>
      <c r="P154" s="28"/>
      <c r="Q154" s="29"/>
      <c r="U154" s="29"/>
      <c r="V154" s="3"/>
      <c r="W154" s="3"/>
      <c r="X154" s="42"/>
    </row>
    <row r="155" spans="1:24" x14ac:dyDescent="0.25">
      <c r="A155" s="158">
        <v>41791</v>
      </c>
      <c r="B155" s="159">
        <v>8.1255000000000006</v>
      </c>
      <c r="J155" s="69"/>
      <c r="K155" s="65"/>
      <c r="P155" s="28"/>
      <c r="Q155" s="29"/>
      <c r="U155" s="29"/>
      <c r="V155" s="3"/>
      <c r="W155" s="3"/>
      <c r="X155" s="42"/>
    </row>
    <row r="156" spans="1:24" x14ac:dyDescent="0.25">
      <c r="A156" s="158">
        <v>41821</v>
      </c>
      <c r="B156" s="159">
        <v>8.1606000000000005</v>
      </c>
      <c r="J156" s="69"/>
      <c r="K156" s="65"/>
      <c r="P156" s="28"/>
      <c r="Q156" s="29"/>
      <c r="U156" s="29"/>
      <c r="V156" s="3"/>
      <c r="W156" s="3"/>
      <c r="X156" s="42"/>
    </row>
    <row r="157" spans="1:24" x14ac:dyDescent="0.25">
      <c r="A157" s="158">
        <v>41852</v>
      </c>
      <c r="B157" s="159">
        <v>8.3163999999999998</v>
      </c>
      <c r="J157" s="69"/>
      <c r="K157" s="65"/>
      <c r="P157" s="28"/>
      <c r="Q157" s="29"/>
      <c r="U157" s="29"/>
      <c r="V157" s="3"/>
      <c r="W157" s="3"/>
      <c r="X157" s="42"/>
    </row>
    <row r="158" spans="1:24" x14ac:dyDescent="0.25">
      <c r="A158" s="158">
        <v>41883</v>
      </c>
      <c r="B158" s="159">
        <v>8.4192999999999998</v>
      </c>
      <c r="J158" s="69"/>
      <c r="K158" s="65"/>
      <c r="P158" s="28"/>
      <c r="Q158" s="29"/>
      <c r="U158" s="29"/>
      <c r="V158" s="3"/>
      <c r="W158" s="3"/>
      <c r="X158" s="42"/>
    </row>
    <row r="159" spans="1:24" x14ac:dyDescent="0.25">
      <c r="A159" s="158">
        <v>41913</v>
      </c>
      <c r="B159" s="159">
        <v>8.4802999999999997</v>
      </c>
      <c r="J159" s="69"/>
      <c r="K159" s="65"/>
      <c r="P159" s="28"/>
      <c r="Q159" s="29"/>
      <c r="U159" s="29"/>
      <c r="V159" s="3"/>
      <c r="W159" s="3"/>
      <c r="X159" s="42"/>
    </row>
    <row r="160" spans="1:24" x14ac:dyDescent="0.25">
      <c r="A160" s="158">
        <v>41944</v>
      </c>
      <c r="B160" s="159">
        <v>8.5139999999999993</v>
      </c>
      <c r="J160" s="69"/>
      <c r="K160" s="65"/>
      <c r="P160" s="28"/>
      <c r="Q160" s="29"/>
      <c r="U160" s="29"/>
      <c r="V160" s="3"/>
      <c r="W160" s="3"/>
      <c r="X160" s="42"/>
    </row>
    <row r="161" spans="1:24" x14ac:dyDescent="0.25">
      <c r="A161" s="158">
        <v>41974</v>
      </c>
      <c r="B161" s="159">
        <v>8.5495000000000001</v>
      </c>
      <c r="J161" s="69"/>
      <c r="K161" s="65"/>
      <c r="P161" s="28"/>
      <c r="Q161" s="29"/>
      <c r="U161" s="29"/>
      <c r="V161" s="3"/>
      <c r="W161" s="3"/>
      <c r="X161" s="42"/>
    </row>
    <row r="162" spans="1:24" x14ac:dyDescent="0.25">
      <c r="A162" s="158">
        <v>42005</v>
      </c>
      <c r="B162" s="159">
        <v>8.6023999999999994</v>
      </c>
      <c r="J162" s="69"/>
      <c r="K162" s="65"/>
      <c r="P162" s="28"/>
      <c r="Q162" s="29"/>
      <c r="U162" s="29"/>
      <c r="V162" s="3"/>
      <c r="W162" s="3"/>
      <c r="X162" s="42"/>
    </row>
    <row r="163" spans="1:24" x14ac:dyDescent="0.25">
      <c r="A163" s="158">
        <v>42036</v>
      </c>
      <c r="B163" s="159">
        <v>8.6859000000000002</v>
      </c>
      <c r="J163" s="69"/>
      <c r="K163" s="65"/>
      <c r="P163" s="28"/>
      <c r="Q163" s="29"/>
      <c r="U163" s="29"/>
      <c r="V163" s="3"/>
      <c r="W163" s="3"/>
      <c r="X163" s="42"/>
    </row>
    <row r="164" spans="1:24" x14ac:dyDescent="0.25">
      <c r="A164" s="158">
        <v>42064</v>
      </c>
      <c r="B164" s="159">
        <v>8.7789999999999999</v>
      </c>
      <c r="J164" s="69"/>
      <c r="K164" s="65"/>
      <c r="P164" s="28"/>
      <c r="Q164" s="29"/>
      <c r="U164" s="29"/>
      <c r="V164" s="3"/>
      <c r="W164" s="3"/>
      <c r="X164" s="42"/>
    </row>
    <row r="165" spans="1:24" x14ac:dyDescent="0.25">
      <c r="A165" s="158">
        <v>42095</v>
      </c>
      <c r="B165" s="159">
        <v>8.8657000000000004</v>
      </c>
      <c r="J165" s="69"/>
      <c r="K165" s="65"/>
      <c r="P165" s="28"/>
      <c r="Q165" s="29"/>
      <c r="U165" s="29"/>
      <c r="V165" s="3"/>
      <c r="W165" s="3"/>
      <c r="X165" s="42"/>
    </row>
    <row r="166" spans="1:24" x14ac:dyDescent="0.25">
      <c r="A166" s="158">
        <v>42125</v>
      </c>
      <c r="B166" s="159">
        <v>8.9487000000000005</v>
      </c>
      <c r="J166" s="69"/>
      <c r="K166" s="65"/>
      <c r="P166" s="28"/>
      <c r="Q166" s="29"/>
      <c r="U166" s="29"/>
      <c r="V166" s="3"/>
      <c r="W166" s="3"/>
      <c r="X166" s="42"/>
    </row>
    <row r="167" spans="1:24" x14ac:dyDescent="0.25">
      <c r="A167" s="158">
        <v>42156</v>
      </c>
      <c r="B167" s="159">
        <v>9.0416000000000007</v>
      </c>
      <c r="J167" s="69"/>
      <c r="K167" s="65"/>
      <c r="P167" s="28"/>
      <c r="Q167" s="29"/>
      <c r="U167" s="29"/>
      <c r="V167" s="3"/>
      <c r="W167" s="3"/>
      <c r="X167" s="42"/>
    </row>
    <row r="168" spans="1:24" x14ac:dyDescent="0.25">
      <c r="A168" s="158">
        <v>42186</v>
      </c>
      <c r="B168" s="159">
        <v>9.1425000000000001</v>
      </c>
      <c r="J168" s="69"/>
      <c r="K168" s="65"/>
      <c r="P168" s="28"/>
      <c r="Q168" s="29"/>
      <c r="U168" s="29"/>
      <c r="V168" s="3"/>
      <c r="W168" s="3"/>
      <c r="X168" s="42"/>
    </row>
    <row r="169" spans="1:24" x14ac:dyDescent="0.25">
      <c r="A169" s="158">
        <v>42217</v>
      </c>
      <c r="B169" s="159">
        <v>9.2432999999999996</v>
      </c>
      <c r="J169" s="69"/>
      <c r="K169" s="65"/>
      <c r="P169" s="28"/>
      <c r="Q169" s="29"/>
      <c r="U169" s="29"/>
      <c r="V169" s="3"/>
      <c r="W169" s="3"/>
      <c r="X169" s="42"/>
    </row>
    <row r="170" spans="1:24" x14ac:dyDescent="0.25">
      <c r="A170" s="158">
        <v>42248</v>
      </c>
      <c r="B170" s="159">
        <v>9.3651999999999997</v>
      </c>
      <c r="J170" s="69"/>
      <c r="K170" s="65"/>
      <c r="P170" s="28"/>
      <c r="Q170" s="29"/>
      <c r="U170" s="29"/>
      <c r="V170" s="3"/>
      <c r="W170" s="3"/>
      <c r="X170" s="42"/>
    </row>
    <row r="171" spans="1:24" x14ac:dyDescent="0.25">
      <c r="A171" s="158">
        <v>42278</v>
      </c>
      <c r="B171" s="159">
        <v>9.4895999999999994</v>
      </c>
      <c r="J171" s="69"/>
      <c r="K171" s="65"/>
      <c r="P171" s="28"/>
      <c r="Q171" s="29"/>
      <c r="U171" s="29"/>
      <c r="V171" s="3"/>
      <c r="W171" s="3"/>
      <c r="X171" s="42"/>
    </row>
    <row r="172" spans="1:24" x14ac:dyDescent="0.25">
      <c r="A172" s="158">
        <v>42309</v>
      </c>
      <c r="B172" s="159">
        <v>9.6272000000000002</v>
      </c>
      <c r="J172" s="69"/>
      <c r="K172" s="65"/>
      <c r="P172" s="28"/>
      <c r="Q172" s="29"/>
      <c r="U172" s="29"/>
      <c r="V172" s="3"/>
      <c r="W172" s="3"/>
      <c r="X172" s="42"/>
    </row>
    <row r="173" spans="1:24" x14ac:dyDescent="0.25">
      <c r="A173" s="158">
        <v>42340</v>
      </c>
      <c r="B173" s="159">
        <v>11.4278</v>
      </c>
      <c r="J173" s="69"/>
      <c r="K173" s="65"/>
      <c r="P173" s="28"/>
      <c r="Q173" s="29"/>
      <c r="U173" s="29"/>
      <c r="V173" s="3"/>
      <c r="W173" s="3"/>
      <c r="X173" s="42"/>
    </row>
    <row r="174" spans="1:24" x14ac:dyDescent="0.25">
      <c r="A174" s="158">
        <v>42370</v>
      </c>
      <c r="B174" s="159">
        <v>13.6548</v>
      </c>
      <c r="J174" s="69"/>
      <c r="K174" s="65"/>
      <c r="P174" s="28"/>
      <c r="Q174" s="29"/>
      <c r="U174" s="29"/>
      <c r="V174" s="3"/>
      <c r="W174" s="3"/>
      <c r="X174" s="42"/>
    </row>
    <row r="175" spans="1:24" x14ac:dyDescent="0.25">
      <c r="A175" s="158">
        <v>42401</v>
      </c>
      <c r="B175" s="159">
        <v>14.8146</v>
      </c>
      <c r="J175" s="69"/>
      <c r="K175" s="65"/>
      <c r="P175" s="28"/>
      <c r="Q175" s="29"/>
      <c r="U175" s="29"/>
      <c r="V175" s="3"/>
      <c r="W175" s="3"/>
      <c r="X175" s="42"/>
    </row>
    <row r="176" spans="1:24" x14ac:dyDescent="0.25">
      <c r="A176" s="158">
        <v>42430</v>
      </c>
      <c r="B176" s="159">
        <v>14.961499999999999</v>
      </c>
      <c r="J176" s="69"/>
      <c r="K176" s="65"/>
      <c r="P176" s="28"/>
      <c r="Q176" s="29"/>
      <c r="U176" s="29"/>
      <c r="V176" s="3"/>
      <c r="W176" s="3"/>
      <c r="X176" s="42"/>
    </row>
    <row r="177" spans="1:24" x14ac:dyDescent="0.25">
      <c r="A177" s="158">
        <v>42462</v>
      </c>
      <c r="B177" s="159">
        <v>14.4095</v>
      </c>
      <c r="J177" s="69"/>
      <c r="K177" s="65"/>
      <c r="P177" s="28"/>
      <c r="Q177" s="29"/>
      <c r="U177" s="29"/>
      <c r="V177" s="3"/>
      <c r="W177" s="3"/>
      <c r="X177" s="42"/>
    </row>
    <row r="178" spans="1:24" x14ac:dyDescent="0.25">
      <c r="A178" s="158">
        <v>42491</v>
      </c>
      <c r="B178" s="159">
        <v>14.137723809523809</v>
      </c>
      <c r="J178" s="69"/>
      <c r="K178" s="65"/>
      <c r="P178" s="28"/>
      <c r="Q178" s="29"/>
      <c r="U178" s="29"/>
      <c r="V178" s="3"/>
      <c r="W178" s="3"/>
      <c r="X178" s="42"/>
    </row>
    <row r="179" spans="1:24" x14ac:dyDescent="0.25">
      <c r="A179" s="158">
        <v>42522</v>
      </c>
      <c r="B179" s="159">
        <v>14.1408</v>
      </c>
      <c r="J179" s="69"/>
      <c r="K179" s="65"/>
      <c r="P179" s="28"/>
      <c r="Q179" s="29"/>
      <c r="U179" s="29"/>
      <c r="V179" s="3"/>
      <c r="W179" s="3"/>
      <c r="X179" s="42"/>
    </row>
    <row r="180" spans="1:24" x14ac:dyDescent="0.25">
      <c r="A180" s="158">
        <v>42552</v>
      </c>
      <c r="B180" s="159">
        <v>14.909384999999997</v>
      </c>
      <c r="J180" s="69"/>
      <c r="K180" s="65"/>
      <c r="P180" s="28"/>
      <c r="Q180" s="29"/>
      <c r="U180" s="29"/>
      <c r="V180" s="3"/>
      <c r="W180" s="3"/>
      <c r="X180" s="42"/>
    </row>
    <row r="181" spans="1:24" x14ac:dyDescent="0.25">
      <c r="A181" s="158">
        <v>42583</v>
      </c>
      <c r="B181" s="159">
        <v>14.849809090909089</v>
      </c>
      <c r="J181" s="69"/>
      <c r="K181" s="65"/>
      <c r="P181" s="28"/>
      <c r="Q181" s="29"/>
      <c r="U181" s="29"/>
      <c r="V181" s="3"/>
      <c r="W181" s="3"/>
      <c r="X181" s="42"/>
    </row>
    <row r="182" spans="1:24" x14ac:dyDescent="0.25">
      <c r="A182" s="158">
        <v>42614</v>
      </c>
      <c r="B182" s="159">
        <v>15.100736363636367</v>
      </c>
      <c r="J182" s="69"/>
      <c r="K182" s="65"/>
      <c r="P182" s="28"/>
      <c r="Q182" s="29"/>
      <c r="U182" s="29"/>
      <c r="V182" s="3"/>
      <c r="W182" s="3"/>
      <c r="X182" s="42"/>
    </row>
    <row r="183" spans="1:24" x14ac:dyDescent="0.25">
      <c r="A183" s="158">
        <v>42644</v>
      </c>
      <c r="B183" s="159">
        <v>15.180999999999999</v>
      </c>
      <c r="J183" s="69"/>
      <c r="K183" s="65"/>
      <c r="P183" s="28"/>
      <c r="Q183" s="29"/>
      <c r="U183" s="29"/>
      <c r="V183" s="3"/>
      <c r="W183" s="3"/>
      <c r="X183" s="42"/>
    </row>
    <row r="184" spans="1:24" x14ac:dyDescent="0.25">
      <c r="A184" s="158">
        <v>42675</v>
      </c>
      <c r="B184" s="159">
        <v>15.3399</v>
      </c>
      <c r="J184" s="69"/>
      <c r="K184" s="65"/>
      <c r="P184" s="28"/>
      <c r="Q184" s="29"/>
      <c r="U184" s="29"/>
      <c r="V184" s="3"/>
      <c r="W184" s="3"/>
      <c r="X184" s="42"/>
    </row>
    <row r="185" spans="1:24" x14ac:dyDescent="0.25">
      <c r="A185" s="158">
        <v>42705</v>
      </c>
      <c r="B185" s="159">
        <v>15.829599999999999</v>
      </c>
      <c r="J185" s="69"/>
      <c r="K185" s="65"/>
      <c r="P185" s="28"/>
      <c r="Q185" s="29"/>
      <c r="U185" s="29"/>
      <c r="V185" s="3"/>
      <c r="W185" s="3"/>
      <c r="X185" s="42"/>
    </row>
    <row r="186" spans="1:24" x14ac:dyDescent="0.25">
      <c r="A186" s="158">
        <v>42736</v>
      </c>
      <c r="B186" s="159">
        <v>15.906499999999996</v>
      </c>
      <c r="J186" s="69"/>
      <c r="K186" s="65"/>
      <c r="P186" s="28"/>
      <c r="Q186" s="29"/>
      <c r="U186" s="29"/>
      <c r="V186" s="3"/>
      <c r="W186" s="3"/>
      <c r="X186" s="42"/>
    </row>
    <row r="187" spans="1:24" x14ac:dyDescent="0.25">
      <c r="A187" s="158">
        <v>42767</v>
      </c>
      <c r="B187" s="159">
        <v>15.5983</v>
      </c>
      <c r="J187" s="69"/>
      <c r="K187" s="65"/>
      <c r="P187" s="28"/>
      <c r="Q187" s="29"/>
      <c r="U187" s="29"/>
      <c r="V187" s="3"/>
      <c r="W187" s="3"/>
      <c r="X187" s="42"/>
    </row>
    <row r="188" spans="1:24" x14ac:dyDescent="0.25">
      <c r="A188" s="158">
        <v>42795</v>
      </c>
      <c r="B188" s="159">
        <v>15.5237</v>
      </c>
      <c r="J188" s="69"/>
      <c r="K188" s="65"/>
      <c r="P188" s="28"/>
      <c r="Q188" s="29"/>
      <c r="U188" s="29"/>
      <c r="V188" s="3"/>
      <c r="W188" s="3"/>
      <c r="X188" s="42"/>
    </row>
    <row r="189" spans="1:24" x14ac:dyDescent="0.25">
      <c r="A189" s="158">
        <v>42826</v>
      </c>
      <c r="B189" s="159">
        <v>15.36</v>
      </c>
      <c r="J189" s="69"/>
      <c r="K189" s="65"/>
      <c r="P189" s="28"/>
      <c r="Q189" s="29"/>
      <c r="U189" s="29"/>
      <c r="V189" s="3"/>
      <c r="W189" s="3"/>
      <c r="X189" s="42"/>
    </row>
    <row r="190" spans="1:24" x14ac:dyDescent="0.25">
      <c r="A190" s="158">
        <v>42856</v>
      </c>
      <c r="B190" s="159">
        <v>15.6981</v>
      </c>
      <c r="J190" s="69"/>
      <c r="K190" s="65"/>
      <c r="P190" s="28"/>
      <c r="Q190" s="29"/>
      <c r="U190" s="29"/>
      <c r="V190" s="3"/>
      <c r="W190" s="3"/>
      <c r="X190" s="42"/>
    </row>
    <row r="191" spans="1:24" x14ac:dyDescent="0.25">
      <c r="A191" s="158">
        <v>42887</v>
      </c>
      <c r="B191" s="159">
        <v>16.116599999999998</v>
      </c>
      <c r="J191" s="69"/>
      <c r="K191" s="65"/>
      <c r="P191" s="28"/>
      <c r="Q191" s="29"/>
      <c r="U191" s="29"/>
      <c r="V191" s="3"/>
      <c r="W191" s="3"/>
      <c r="X191" s="42"/>
    </row>
    <row r="192" spans="1:24" x14ac:dyDescent="0.25">
      <c r="A192" s="158">
        <v>42917</v>
      </c>
      <c r="B192" s="159">
        <v>17.169</v>
      </c>
      <c r="J192" s="69"/>
      <c r="K192" s="65"/>
      <c r="P192" s="28"/>
      <c r="Q192" s="29"/>
      <c r="U192" s="29"/>
      <c r="V192" s="3"/>
      <c r="W192" s="3"/>
      <c r="X192" s="42"/>
    </row>
    <row r="193" spans="1:24" x14ac:dyDescent="0.25">
      <c r="A193" s="158">
        <v>42948</v>
      </c>
      <c r="B193" s="159">
        <v>17.416499999999999</v>
      </c>
      <c r="J193" s="69"/>
      <c r="K193" s="65"/>
      <c r="P193" s="28"/>
      <c r="Q193" s="29"/>
      <c r="U193" s="29"/>
      <c r="V193" s="3"/>
      <c r="W193" s="3"/>
      <c r="X193" s="42"/>
    </row>
    <row r="194" spans="1:24" x14ac:dyDescent="0.25">
      <c r="A194" s="158">
        <v>42979</v>
      </c>
      <c r="B194" s="159">
        <v>17.246500000000001</v>
      </c>
      <c r="J194" s="69"/>
      <c r="K194" s="65"/>
      <c r="P194" s="28"/>
      <c r="Q194" s="29"/>
      <c r="U194" s="29"/>
      <c r="V194" s="3"/>
      <c r="W194" s="3"/>
      <c r="X194" s="42"/>
    </row>
    <row r="195" spans="1:24" x14ac:dyDescent="0.25">
      <c r="A195" s="158">
        <v>43009</v>
      </c>
      <c r="B195" s="159">
        <v>17.4528</v>
      </c>
      <c r="J195" s="69"/>
      <c r="K195" s="65"/>
      <c r="P195" s="28"/>
      <c r="Q195" s="29"/>
      <c r="U195" s="29"/>
      <c r="V195" s="3"/>
      <c r="W195" s="3"/>
      <c r="X195" s="42"/>
    </row>
    <row r="196" spans="1:24" x14ac:dyDescent="0.25">
      <c r="A196" s="158">
        <v>43040</v>
      </c>
      <c r="B196" s="159">
        <v>17.4925</v>
      </c>
      <c r="J196" s="69"/>
      <c r="K196" s="65"/>
      <c r="P196" s="28"/>
      <c r="Q196" s="29"/>
      <c r="U196" s="29"/>
      <c r="V196" s="3"/>
      <c r="W196" s="3"/>
      <c r="X196" s="42"/>
    </row>
    <row r="197" spans="1:24" x14ac:dyDescent="0.25">
      <c r="A197" s="158">
        <v>43070</v>
      </c>
      <c r="B197" s="159">
        <v>17.700099999999999</v>
      </c>
      <c r="J197" s="69"/>
      <c r="K197" s="65"/>
      <c r="P197" s="28"/>
      <c r="Q197" s="29"/>
      <c r="U197" s="29"/>
      <c r="V197" s="3"/>
      <c r="W197" s="3"/>
      <c r="X197" s="42"/>
    </row>
    <row r="198" spans="1:24" x14ac:dyDescent="0.25">
      <c r="A198" s="158">
        <v>43101</v>
      </c>
      <c r="B198" s="159">
        <v>19.029036363636365</v>
      </c>
      <c r="J198" s="69"/>
      <c r="K198" s="65"/>
      <c r="P198" s="28"/>
      <c r="Q198" s="29"/>
      <c r="U198" s="29"/>
      <c r="V198" s="3"/>
      <c r="W198" s="3"/>
      <c r="X198" s="42"/>
    </row>
    <row r="199" spans="1:24" x14ac:dyDescent="0.25">
      <c r="A199" s="158">
        <v>43132</v>
      </c>
      <c r="B199" s="159">
        <v>19.8409277777778</v>
      </c>
      <c r="J199" s="69"/>
      <c r="K199" s="65"/>
      <c r="P199" s="28"/>
      <c r="Q199" s="29"/>
      <c r="U199" s="29"/>
      <c r="V199" s="3"/>
      <c r="W199" s="3"/>
      <c r="X199" s="42"/>
    </row>
    <row r="200" spans="1:24" x14ac:dyDescent="0.25">
      <c r="A200" s="158">
        <v>43160</v>
      </c>
      <c r="B200" s="159">
        <v>20.237800000000004</v>
      </c>
      <c r="J200" s="69"/>
      <c r="K200" s="65"/>
      <c r="P200" s="28"/>
      <c r="Q200" s="29"/>
      <c r="U200" s="29"/>
      <c r="V200" s="3"/>
      <c r="W200" s="3"/>
      <c r="X200" s="42"/>
    </row>
    <row r="201" spans="1:24" x14ac:dyDescent="0.25">
      <c r="A201" s="158">
        <v>43191</v>
      </c>
      <c r="B201" s="159">
        <v>20.2349</v>
      </c>
      <c r="J201" s="69"/>
      <c r="K201" s="65"/>
      <c r="P201" s="28"/>
      <c r="Q201" s="29"/>
      <c r="U201" s="29"/>
      <c r="V201" s="3"/>
      <c r="W201" s="3"/>
      <c r="X201" s="42"/>
    </row>
    <row r="202" spans="1:24" x14ac:dyDescent="0.25">
      <c r="A202" s="158">
        <v>43221</v>
      </c>
      <c r="B202" s="159">
        <v>23.668700000000001</v>
      </c>
      <c r="J202" s="69"/>
      <c r="K202" s="65"/>
      <c r="P202" s="28"/>
      <c r="Q202" s="29"/>
      <c r="U202" s="29"/>
      <c r="V202" s="3"/>
      <c r="W202" s="3"/>
      <c r="X202" s="42"/>
    </row>
    <row r="203" spans="1:24" x14ac:dyDescent="0.25">
      <c r="A203" s="158">
        <v>43252</v>
      </c>
      <c r="B203" s="159">
        <v>26.534199999999998</v>
      </c>
      <c r="J203" s="69"/>
      <c r="K203" s="65"/>
      <c r="P203" s="28"/>
      <c r="Q203" s="29"/>
      <c r="U203" s="29"/>
      <c r="V203" s="3"/>
      <c r="W203" s="3"/>
      <c r="X203" s="42"/>
    </row>
    <row r="204" spans="1:24" x14ac:dyDescent="0.25">
      <c r="A204" s="158">
        <v>43282</v>
      </c>
      <c r="B204" s="159">
        <v>27.624700000000001</v>
      </c>
      <c r="J204" s="69"/>
      <c r="K204" s="65"/>
      <c r="P204" s="28"/>
      <c r="Q204" s="29"/>
      <c r="U204" s="29"/>
      <c r="V204" s="3"/>
      <c r="W204" s="3"/>
      <c r="X204" s="42"/>
    </row>
    <row r="205" spans="1:24" x14ac:dyDescent="0.25">
      <c r="A205" s="158">
        <v>43313</v>
      </c>
      <c r="B205" s="159">
        <v>30.124500000000001</v>
      </c>
      <c r="J205" s="69"/>
      <c r="K205" s="65"/>
      <c r="P205" s="28"/>
      <c r="Q205" s="29"/>
      <c r="U205" s="29"/>
      <c r="V205" s="3"/>
      <c r="W205" s="3"/>
      <c r="X205" s="42"/>
    </row>
    <row r="206" spans="1:24" x14ac:dyDescent="0.25">
      <c r="A206" s="158">
        <v>43344</v>
      </c>
      <c r="B206" s="159">
        <v>38.590000000000003</v>
      </c>
      <c r="J206" s="69"/>
      <c r="K206" s="65"/>
      <c r="P206" s="28"/>
      <c r="Q206" s="29"/>
      <c r="U206" s="29"/>
      <c r="V206" s="3"/>
      <c r="W206" s="3"/>
      <c r="X206" s="42"/>
    </row>
    <row r="207" spans="1:24" x14ac:dyDescent="0.25">
      <c r="A207" s="158">
        <v>43374</v>
      </c>
      <c r="B207" s="159">
        <v>37.120199999999997</v>
      </c>
      <c r="J207" s="69"/>
      <c r="K207" s="65"/>
      <c r="P207" s="28"/>
      <c r="Q207" s="29"/>
      <c r="U207" s="29"/>
      <c r="V207" s="3"/>
      <c r="W207" s="3"/>
      <c r="X207" s="42"/>
    </row>
    <row r="208" spans="1:24" x14ac:dyDescent="0.25">
      <c r="A208" s="158">
        <v>43405</v>
      </c>
      <c r="B208" s="159">
        <v>36.459000000000003</v>
      </c>
      <c r="J208" s="69"/>
      <c r="K208" s="65"/>
      <c r="P208" s="28"/>
      <c r="Q208" s="29"/>
      <c r="U208" s="29"/>
      <c r="V208" s="3"/>
      <c r="W208" s="3"/>
      <c r="X208" s="42"/>
    </row>
    <row r="209" spans="1:24" x14ac:dyDescent="0.25">
      <c r="A209" s="158">
        <v>43435</v>
      </c>
      <c r="B209" s="159">
        <v>37.885199999999998</v>
      </c>
      <c r="J209" s="69"/>
      <c r="K209" s="65"/>
      <c r="P209" s="28"/>
      <c r="Q209" s="29"/>
      <c r="U209" s="29"/>
      <c r="V209" s="3"/>
      <c r="W209" s="3"/>
      <c r="X209" s="42"/>
    </row>
    <row r="210" spans="1:24" x14ac:dyDescent="0.25">
      <c r="A210" s="158">
        <v>43466</v>
      </c>
      <c r="B210" s="159">
        <v>37.4069</v>
      </c>
      <c r="J210" s="69"/>
      <c r="K210" s="65"/>
      <c r="P210" s="28"/>
      <c r="Q210" s="29"/>
      <c r="U210" s="29"/>
      <c r="V210" s="3"/>
      <c r="W210" s="3"/>
      <c r="X210" s="42"/>
    </row>
    <row r="211" spans="1:24" x14ac:dyDescent="0.25">
      <c r="A211" s="158">
        <v>43497</v>
      </c>
      <c r="B211" s="159">
        <v>38.4086</v>
      </c>
      <c r="J211" s="69"/>
      <c r="K211" s="65"/>
      <c r="P211" s="28"/>
      <c r="Q211" s="29"/>
      <c r="U211" s="29"/>
      <c r="V211" s="3"/>
      <c r="W211" s="3"/>
      <c r="X211" s="42"/>
    </row>
    <row r="212" spans="1:24" x14ac:dyDescent="0.25">
      <c r="A212" s="158">
        <v>43525</v>
      </c>
      <c r="B212" s="159">
        <v>41.362400000000001</v>
      </c>
      <c r="J212" s="69"/>
      <c r="K212" s="65"/>
      <c r="P212" s="28"/>
      <c r="Q212" s="29"/>
      <c r="U212" s="29"/>
      <c r="V212" s="3"/>
      <c r="W212" s="3"/>
      <c r="X212" s="42"/>
    </row>
    <row r="213" spans="1:24" x14ac:dyDescent="0.25">
      <c r="A213" s="158">
        <v>43556</v>
      </c>
      <c r="B213" s="159">
        <v>43.233800000000002</v>
      </c>
      <c r="J213" s="69"/>
      <c r="K213" s="65"/>
      <c r="P213" s="28"/>
      <c r="Q213" s="29"/>
      <c r="U213" s="29"/>
      <c r="V213" s="3"/>
      <c r="W213" s="3"/>
      <c r="X213" s="42"/>
    </row>
    <row r="214" spans="1:24" x14ac:dyDescent="0.25">
      <c r="A214" s="158">
        <v>43586</v>
      </c>
      <c r="B214" s="159">
        <v>44.933199999999999</v>
      </c>
      <c r="J214" s="69"/>
      <c r="K214" s="65"/>
      <c r="P214" s="28"/>
      <c r="Q214" s="29"/>
      <c r="U214" s="29"/>
      <c r="V214" s="3"/>
      <c r="W214" s="3"/>
      <c r="X214" s="42"/>
    </row>
    <row r="215" spans="1:24" x14ac:dyDescent="0.25">
      <c r="A215" s="158">
        <v>43617</v>
      </c>
      <c r="B215" s="159">
        <v>43.789400000000001</v>
      </c>
      <c r="J215" s="69"/>
      <c r="K215" s="65"/>
      <c r="P215" s="28"/>
      <c r="Q215" s="29"/>
      <c r="U215" s="29"/>
      <c r="V215" s="3"/>
      <c r="W215" s="3"/>
      <c r="X215" s="42"/>
    </row>
    <row r="216" spans="1:24" x14ac:dyDescent="0.25">
      <c r="A216" s="158">
        <v>43647</v>
      </c>
      <c r="B216" s="159">
        <v>42.543399999999998</v>
      </c>
      <c r="J216" s="69"/>
      <c r="K216" s="65"/>
      <c r="P216" s="28"/>
      <c r="Q216" s="29"/>
      <c r="U216" s="29"/>
      <c r="V216" s="3"/>
      <c r="W216" s="3"/>
      <c r="X216" s="42"/>
    </row>
    <row r="217" spans="1:24" x14ac:dyDescent="0.25">
      <c r="A217" s="158">
        <v>43678</v>
      </c>
      <c r="B217" s="159">
        <v>52.7271</v>
      </c>
      <c r="J217" s="69"/>
      <c r="K217" s="65"/>
      <c r="P217" s="28"/>
      <c r="Q217" s="29"/>
      <c r="U217" s="29"/>
      <c r="V217" s="3"/>
      <c r="W217" s="3"/>
      <c r="X217" s="42"/>
    </row>
    <row r="218" spans="1:24" x14ac:dyDescent="0.25">
      <c r="A218" s="158">
        <v>43709</v>
      </c>
      <c r="B218" s="159">
        <v>56.501399999999997</v>
      </c>
      <c r="J218" s="69"/>
      <c r="K218" s="65"/>
      <c r="P218" s="28"/>
      <c r="Q218" s="29"/>
      <c r="U218" s="29"/>
      <c r="V218" s="3"/>
      <c r="W218" s="3"/>
      <c r="X218" s="42"/>
    </row>
    <row r="219" spans="1:24" x14ac:dyDescent="0.25">
      <c r="A219" s="158">
        <v>43739</v>
      </c>
      <c r="B219" s="159">
        <v>58.530799999999999</v>
      </c>
      <c r="J219" s="69"/>
      <c r="K219" s="65"/>
      <c r="P219" s="28"/>
      <c r="Q219" s="29"/>
      <c r="U219" s="29"/>
      <c r="V219" s="3"/>
      <c r="W219" s="3"/>
      <c r="X219" s="42"/>
    </row>
    <row r="220" spans="1:24" x14ac:dyDescent="0.25">
      <c r="A220" s="158">
        <v>43770</v>
      </c>
      <c r="B220" s="159">
        <v>59.738100000000003</v>
      </c>
      <c r="J220" s="69"/>
      <c r="K220" s="65"/>
      <c r="P220" s="28"/>
      <c r="Q220" s="29"/>
      <c r="S220" s="53"/>
      <c r="T220" s="29"/>
      <c r="U220" s="29"/>
      <c r="V220" s="3"/>
      <c r="W220" s="3"/>
      <c r="X220" s="42"/>
    </row>
    <row r="221" spans="1:24" x14ac:dyDescent="0.25">
      <c r="A221" s="158">
        <v>43800</v>
      </c>
      <c r="B221" s="159">
        <v>59.883199999999988</v>
      </c>
      <c r="J221" s="69"/>
      <c r="K221" s="65"/>
      <c r="P221" s="28"/>
      <c r="Q221" s="29"/>
      <c r="S221" s="52"/>
      <c r="T221" s="47"/>
      <c r="U221" s="3"/>
      <c r="V221" s="3"/>
      <c r="W221" s="3"/>
      <c r="X221" s="42"/>
    </row>
    <row r="222" spans="1:24" x14ac:dyDescent="0.25">
      <c r="A222" s="158">
        <v>43831</v>
      </c>
      <c r="B222" s="159">
        <v>60.01095909090909</v>
      </c>
      <c r="J222" s="69"/>
      <c r="K222" s="65"/>
      <c r="P222" s="28"/>
      <c r="Q222" s="29"/>
      <c r="S222" s="54"/>
      <c r="T222" s="48"/>
      <c r="U222" s="3"/>
      <c r="V222" s="3"/>
      <c r="W222" s="3"/>
      <c r="X222" s="42"/>
    </row>
    <row r="223" spans="1:24" x14ac:dyDescent="0.25">
      <c r="A223" s="158">
        <v>43862</v>
      </c>
      <c r="B223" s="159">
        <v>61.348399999999998</v>
      </c>
      <c r="J223" s="69"/>
      <c r="K223" s="65"/>
      <c r="P223" s="28"/>
      <c r="Q223" s="29"/>
      <c r="S223" s="54"/>
      <c r="T223" s="48"/>
      <c r="U223" s="3"/>
      <c r="V223" s="3"/>
      <c r="W223" s="3"/>
      <c r="X223" s="42"/>
    </row>
    <row r="224" spans="1:24" x14ac:dyDescent="0.25">
      <c r="A224" s="158">
        <v>43891</v>
      </c>
      <c r="B224" s="159">
        <v>63.122700000000002</v>
      </c>
      <c r="J224" s="69"/>
      <c r="K224" s="65"/>
      <c r="P224" s="28"/>
      <c r="Q224" s="29"/>
      <c r="S224" s="54"/>
      <c r="T224" s="47"/>
      <c r="U224" s="3"/>
      <c r="V224" s="3"/>
      <c r="W224" s="3"/>
      <c r="X224" s="42"/>
    </row>
    <row r="225" spans="1:24" x14ac:dyDescent="0.25">
      <c r="A225" s="158">
        <v>43922</v>
      </c>
      <c r="B225" s="159">
        <v>65.762</v>
      </c>
      <c r="J225" s="69"/>
      <c r="K225" s="65"/>
      <c r="P225" s="28"/>
      <c r="Q225" s="29"/>
      <c r="S225" s="54"/>
      <c r="T225" s="47"/>
      <c r="U225" s="3"/>
      <c r="V225" s="3"/>
      <c r="W225" s="3"/>
      <c r="X225" s="42"/>
    </row>
    <row r="226" spans="1:24" x14ac:dyDescent="0.25">
      <c r="A226" s="158">
        <v>43952</v>
      </c>
      <c r="B226" s="159">
        <v>67.725499999999997</v>
      </c>
      <c r="J226" s="69"/>
      <c r="K226" s="65"/>
      <c r="P226" s="28"/>
      <c r="Q226" s="29"/>
      <c r="S226" s="54"/>
      <c r="T226" s="49"/>
      <c r="U226" s="3"/>
      <c r="V226" s="3"/>
      <c r="W226" s="3"/>
      <c r="X226" s="42"/>
    </row>
    <row r="227" spans="1:24" x14ac:dyDescent="0.25">
      <c r="A227" s="158">
        <v>43983</v>
      </c>
      <c r="B227" s="159">
        <v>69.540714285714273</v>
      </c>
      <c r="J227" s="69"/>
      <c r="K227" s="65"/>
      <c r="P227" s="28"/>
      <c r="Q227" s="29"/>
      <c r="S227" s="54"/>
      <c r="T227" s="49"/>
    </row>
    <row r="228" spans="1:24" x14ac:dyDescent="0.25">
      <c r="A228" s="158">
        <v>44013</v>
      </c>
      <c r="B228" s="159">
        <v>71.474919047619053</v>
      </c>
      <c r="J228" s="69"/>
      <c r="K228" s="65"/>
      <c r="P228" s="28"/>
      <c r="Q228" s="29"/>
      <c r="S228" s="54"/>
      <c r="T228" s="49"/>
    </row>
    <row r="229" spans="1:24" x14ac:dyDescent="0.25">
      <c r="A229" s="158">
        <v>44044</v>
      </c>
      <c r="B229" s="159">
        <v>73.292999999999992</v>
      </c>
      <c r="J229" s="69"/>
      <c r="K229" s="65"/>
      <c r="P229" s="28"/>
      <c r="Q229" s="29"/>
      <c r="S229" s="54"/>
      <c r="T229" s="49"/>
    </row>
    <row r="230" spans="1:24" x14ac:dyDescent="0.25">
      <c r="A230" s="158">
        <v>44075</v>
      </c>
      <c r="B230" s="159">
        <v>75.198636363636368</v>
      </c>
      <c r="J230" s="69"/>
      <c r="K230" s="65"/>
      <c r="P230" s="28"/>
      <c r="Q230" s="29"/>
      <c r="S230" s="54"/>
      <c r="T230" s="46"/>
    </row>
    <row r="231" spans="1:24" x14ac:dyDescent="0.25">
      <c r="A231" s="158">
        <v>44105</v>
      </c>
      <c r="B231" s="159">
        <v>77.569290476190488</v>
      </c>
      <c r="J231" s="69"/>
      <c r="K231" s="65"/>
      <c r="P231" s="28"/>
      <c r="Q231" s="29"/>
      <c r="S231" s="55"/>
      <c r="T231" s="46"/>
    </row>
    <row r="232" spans="1:24" x14ac:dyDescent="0.25">
      <c r="A232" s="158">
        <v>44136</v>
      </c>
      <c r="B232" s="159">
        <v>79.933236842105273</v>
      </c>
      <c r="J232" s="69"/>
      <c r="K232" s="65"/>
      <c r="P232" s="28"/>
      <c r="Q232" s="29"/>
      <c r="S232" s="55"/>
      <c r="T232" s="49"/>
    </row>
    <row r="233" spans="1:24" x14ac:dyDescent="0.25">
      <c r="A233" s="158">
        <v>44166</v>
      </c>
      <c r="B233" s="159">
        <v>82.637900000000002</v>
      </c>
      <c r="J233" s="69"/>
      <c r="K233" s="65"/>
      <c r="P233" s="28"/>
      <c r="Q233" s="29"/>
      <c r="S233" s="53"/>
      <c r="T233" s="45"/>
    </row>
    <row r="234" spans="1:24" x14ac:dyDescent="0.25">
      <c r="A234" s="158">
        <v>44197</v>
      </c>
      <c r="B234" s="159">
        <v>85.970834999999994</v>
      </c>
      <c r="J234" s="69"/>
      <c r="K234" s="65"/>
      <c r="P234" s="28"/>
      <c r="Q234" s="29"/>
      <c r="S234" s="54"/>
      <c r="T234" s="46"/>
    </row>
    <row r="235" spans="1:24" x14ac:dyDescent="0.25">
      <c r="A235" s="158">
        <v>44228</v>
      </c>
      <c r="B235" s="159">
        <v>88.67462222222224</v>
      </c>
      <c r="J235" s="69"/>
      <c r="K235" s="65"/>
      <c r="P235" s="28"/>
      <c r="Q235" s="29"/>
      <c r="S235" s="54"/>
      <c r="T235" s="46"/>
    </row>
    <row r="236" spans="1:24" x14ac:dyDescent="0.25">
      <c r="A236" s="158">
        <v>44256</v>
      </c>
      <c r="B236" s="159">
        <v>91.066368181818177</v>
      </c>
      <c r="J236" s="69"/>
      <c r="K236" s="65"/>
      <c r="P236" s="28"/>
      <c r="Q236" s="29"/>
      <c r="S236" s="54"/>
      <c r="T236" s="46"/>
    </row>
    <row r="237" spans="1:24" x14ac:dyDescent="0.25">
      <c r="A237" s="158">
        <v>44287</v>
      </c>
      <c r="B237" s="159">
        <v>92.863845000000012</v>
      </c>
      <c r="J237" s="69"/>
      <c r="K237" s="65"/>
      <c r="P237" s="28"/>
      <c r="Q237" s="29"/>
      <c r="S237" s="54"/>
      <c r="T237" s="46"/>
    </row>
    <row r="238" spans="1:24" x14ac:dyDescent="0.25">
      <c r="A238" s="158">
        <v>44317</v>
      </c>
      <c r="B238" s="159">
        <v>94.104826315789467</v>
      </c>
      <c r="J238" s="69"/>
      <c r="K238" s="65"/>
      <c r="P238" s="28"/>
      <c r="Q238" s="29"/>
      <c r="S238" s="54"/>
      <c r="T238" s="46"/>
    </row>
    <row r="239" spans="1:24" x14ac:dyDescent="0.25">
      <c r="A239" s="158">
        <v>44348</v>
      </c>
      <c r="B239" s="159">
        <v>95.254290476190448</v>
      </c>
      <c r="J239" s="69"/>
      <c r="K239" s="65"/>
      <c r="P239" s="28"/>
      <c r="Q239" s="29"/>
      <c r="S239" s="54"/>
      <c r="T239" s="46"/>
    </row>
    <row r="240" spans="1:24" x14ac:dyDescent="0.25">
      <c r="A240" s="158">
        <v>44378</v>
      </c>
      <c r="B240" s="159">
        <v>96.237780952380959</v>
      </c>
      <c r="J240" s="69"/>
      <c r="K240" s="65"/>
      <c r="S240" s="54"/>
      <c r="T240" s="46"/>
    </row>
    <row r="241" spans="1:20" x14ac:dyDescent="0.25">
      <c r="A241" s="158">
        <v>44409</v>
      </c>
      <c r="B241" s="159">
        <v>97.213814285714278</v>
      </c>
      <c r="J241" s="69"/>
      <c r="K241" s="65"/>
      <c r="S241" s="54"/>
      <c r="T241" s="46"/>
    </row>
    <row r="242" spans="1:20" x14ac:dyDescent="0.25">
      <c r="A242" s="158">
        <v>44440</v>
      </c>
      <c r="B242" s="159">
        <v>98.284999999999997</v>
      </c>
      <c r="J242" s="69"/>
      <c r="K242" s="65"/>
      <c r="S242" s="54"/>
      <c r="T242" s="46"/>
    </row>
    <row r="243" spans="1:20" x14ac:dyDescent="0.25">
      <c r="A243" s="158">
        <v>44470</v>
      </c>
      <c r="B243" s="159">
        <v>99.249099999999999</v>
      </c>
      <c r="J243" s="69"/>
      <c r="K243" s="65"/>
      <c r="S243" s="54"/>
      <c r="T243" s="50"/>
    </row>
    <row r="244" spans="1:20" x14ac:dyDescent="0.25">
      <c r="A244" s="158">
        <v>44501</v>
      </c>
      <c r="B244" s="159">
        <v>100.31010000000001</v>
      </c>
      <c r="J244" s="69"/>
      <c r="K244" s="65"/>
      <c r="S244" s="54"/>
      <c r="T244" s="50"/>
    </row>
    <row r="245" spans="1:20" x14ac:dyDescent="0.25">
      <c r="A245" s="158">
        <v>44531</v>
      </c>
      <c r="B245" s="159">
        <v>101.88849999999999</v>
      </c>
      <c r="J245" s="69"/>
      <c r="K245" s="65"/>
      <c r="S245" s="56"/>
      <c r="T245" s="51"/>
    </row>
    <row r="246" spans="1:20" x14ac:dyDescent="0.25">
      <c r="A246" s="158">
        <v>44562</v>
      </c>
      <c r="B246" s="159">
        <v>103.9846</v>
      </c>
      <c r="J246" s="69"/>
      <c r="K246" s="65"/>
    </row>
    <row r="247" spans="1:20" x14ac:dyDescent="0.25">
      <c r="A247" s="158">
        <v>44593</v>
      </c>
      <c r="B247" s="159">
        <v>106.30710000000001</v>
      </c>
      <c r="J247" s="69"/>
      <c r="K247" s="65"/>
    </row>
    <row r="248" spans="1:20" x14ac:dyDescent="0.25">
      <c r="A248" s="158">
        <v>44621</v>
      </c>
      <c r="B248" s="159">
        <v>109.4585</v>
      </c>
      <c r="J248" s="69"/>
      <c r="K248" s="65"/>
    </row>
    <row r="249" spans="1:20" x14ac:dyDescent="0.25">
      <c r="A249" s="158">
        <v>44652</v>
      </c>
      <c r="B249" s="159">
        <v>113.33450000000001</v>
      </c>
      <c r="J249" s="69"/>
      <c r="K249" s="65"/>
    </row>
    <row r="250" spans="1:20" x14ac:dyDescent="0.25">
      <c r="A250" s="158">
        <v>44682</v>
      </c>
      <c r="B250" s="159">
        <v>117.77370000000001</v>
      </c>
      <c r="J250" s="69"/>
      <c r="K250" s="65"/>
    </row>
    <row r="251" spans="1:20" x14ac:dyDescent="0.25">
      <c r="A251" s="158">
        <v>44713</v>
      </c>
      <c r="B251" s="159">
        <v>122.73569999999999</v>
      </c>
      <c r="J251" s="69"/>
      <c r="K251" s="65"/>
    </row>
    <row r="252" spans="1:20" x14ac:dyDescent="0.25">
      <c r="A252" s="158">
        <v>44743</v>
      </c>
      <c r="B252" s="159">
        <v>128.44540000000001</v>
      </c>
      <c r="J252" s="69"/>
      <c r="K252" s="65"/>
    </row>
    <row r="253" spans="1:20" x14ac:dyDescent="0.25">
      <c r="A253" s="158">
        <v>44774</v>
      </c>
      <c r="B253" s="159">
        <v>135.2903</v>
      </c>
      <c r="J253" s="69"/>
      <c r="K253" s="65"/>
    </row>
    <row r="254" spans="1:20" x14ac:dyDescent="0.25">
      <c r="A254" s="158">
        <v>44805</v>
      </c>
      <c r="B254" s="159">
        <v>143.62520000000001</v>
      </c>
      <c r="J254" s="69"/>
      <c r="K254" s="65"/>
    </row>
    <row r="255" spans="1:20" x14ac:dyDescent="0.25">
      <c r="A255" s="158">
        <v>44835</v>
      </c>
      <c r="B255" s="159"/>
      <c r="J255" s="69"/>
      <c r="K255" s="65"/>
    </row>
    <row r="256" spans="1:20" x14ac:dyDescent="0.25">
      <c r="A256" s="158">
        <v>44866</v>
      </c>
      <c r="B256" s="159"/>
      <c r="J256" s="69"/>
      <c r="K256" s="65"/>
    </row>
    <row r="257" spans="1:11" x14ac:dyDescent="0.25">
      <c r="A257" s="158">
        <v>44896</v>
      </c>
      <c r="B257" s="159"/>
      <c r="J257" s="69"/>
      <c r="K257" s="65"/>
    </row>
    <row r="258" spans="1:11" x14ac:dyDescent="0.25">
      <c r="A258" s="158">
        <v>44927</v>
      </c>
      <c r="B258" s="159"/>
      <c r="J258" s="69"/>
      <c r="K258" s="65"/>
    </row>
    <row r="259" spans="1:11" x14ac:dyDescent="0.25">
      <c r="J259" s="69"/>
      <c r="K259" s="65"/>
    </row>
    <row r="260" spans="1:11" x14ac:dyDescent="0.25">
      <c r="J260" s="69"/>
      <c r="K260" s="65"/>
    </row>
    <row r="261" spans="1:11" x14ac:dyDescent="0.25">
      <c r="J261" s="69"/>
      <c r="K261" s="65"/>
    </row>
    <row r="262" spans="1:11" x14ac:dyDescent="0.25">
      <c r="J262" s="69"/>
      <c r="K262" s="65"/>
    </row>
    <row r="263" spans="1:11" x14ac:dyDescent="0.25">
      <c r="J263" s="69"/>
      <c r="K263" s="65"/>
    </row>
    <row r="264" spans="1:11" x14ac:dyDescent="0.25">
      <c r="J264" s="69"/>
      <c r="K264" s="65"/>
    </row>
    <row r="265" spans="1:11" x14ac:dyDescent="0.25">
      <c r="J265" s="69"/>
      <c r="K265" s="65"/>
    </row>
    <row r="266" spans="1:11" x14ac:dyDescent="0.25">
      <c r="J266" s="69"/>
      <c r="K266" s="65"/>
    </row>
    <row r="267" spans="1:11" x14ac:dyDescent="0.25">
      <c r="J267" s="69"/>
      <c r="K267" s="65"/>
    </row>
    <row r="268" spans="1:11" x14ac:dyDescent="0.25">
      <c r="J268" s="69"/>
      <c r="K268" s="65"/>
    </row>
    <row r="269" spans="1:11" x14ac:dyDescent="0.25">
      <c r="J269" s="69"/>
      <c r="K269" s="65"/>
    </row>
    <row r="270" spans="1:11" x14ac:dyDescent="0.25">
      <c r="J270" s="69"/>
      <c r="K270" s="65"/>
    </row>
    <row r="271" spans="1:11" x14ac:dyDescent="0.25">
      <c r="J271" s="69"/>
      <c r="K271" s="65"/>
    </row>
    <row r="272" spans="1:11" x14ac:dyDescent="0.25">
      <c r="J272" s="69"/>
      <c r="K272" s="65"/>
    </row>
    <row r="273" spans="10:11" x14ac:dyDescent="0.25">
      <c r="J273" s="69"/>
      <c r="K273" s="65"/>
    </row>
    <row r="274" spans="10:11" x14ac:dyDescent="0.25">
      <c r="J274" s="69"/>
      <c r="K274" s="65"/>
    </row>
    <row r="275" spans="10:11" x14ac:dyDescent="0.25">
      <c r="J275" s="69"/>
      <c r="K275" s="65"/>
    </row>
    <row r="276" spans="10:11" x14ac:dyDescent="0.25">
      <c r="J276" s="69"/>
      <c r="K276" s="65"/>
    </row>
    <row r="277" spans="10:11" x14ac:dyDescent="0.25">
      <c r="J277" s="69"/>
      <c r="K277" s="65"/>
    </row>
    <row r="278" spans="10:11" x14ac:dyDescent="0.25">
      <c r="J278" s="69"/>
      <c r="K278" s="65"/>
    </row>
    <row r="279" spans="10:11" x14ac:dyDescent="0.25">
      <c r="J279" s="69"/>
      <c r="K279" s="65"/>
    </row>
    <row r="280" spans="10:11" x14ac:dyDescent="0.25">
      <c r="J280" s="69"/>
      <c r="K280" s="65"/>
    </row>
    <row r="281" spans="10:11" x14ac:dyDescent="0.25">
      <c r="J281" s="69"/>
      <c r="K281" s="65"/>
    </row>
    <row r="282" spans="10:11" x14ac:dyDescent="0.25">
      <c r="J282" s="69"/>
      <c r="K282" s="65"/>
    </row>
    <row r="283" spans="10:11" x14ac:dyDescent="0.25">
      <c r="J283" s="69"/>
      <c r="K283" s="65"/>
    </row>
    <row r="284" spans="10:11" x14ac:dyDescent="0.25">
      <c r="J284" s="69"/>
      <c r="K284" s="65"/>
    </row>
    <row r="285" spans="10:11" x14ac:dyDescent="0.25">
      <c r="J285" s="69"/>
      <c r="K285" s="65"/>
    </row>
    <row r="286" spans="10:11" x14ac:dyDescent="0.25">
      <c r="J286" s="69"/>
      <c r="K286" s="65"/>
    </row>
    <row r="287" spans="10:11" x14ac:dyDescent="0.25">
      <c r="J287" s="69"/>
      <c r="K287" s="65"/>
    </row>
    <row r="288" spans="10:11" x14ac:dyDescent="0.25">
      <c r="J288" s="69"/>
      <c r="K288" s="65"/>
    </row>
    <row r="289" spans="10:11" x14ac:dyDescent="0.25">
      <c r="J289" s="69"/>
      <c r="K289" s="65"/>
    </row>
    <row r="290" spans="10:11" x14ac:dyDescent="0.25">
      <c r="J290" s="69"/>
      <c r="K290" s="65"/>
    </row>
    <row r="291" spans="10:11" x14ac:dyDescent="0.25">
      <c r="J291" s="69"/>
      <c r="K291" s="65"/>
    </row>
    <row r="292" spans="10:11" x14ac:dyDescent="0.25">
      <c r="J292" s="69"/>
      <c r="K292" s="65"/>
    </row>
    <row r="293" spans="10:11" x14ac:dyDescent="0.25">
      <c r="J293" s="69"/>
      <c r="K293" s="65"/>
    </row>
    <row r="294" spans="10:11" x14ac:dyDescent="0.25">
      <c r="J294" s="69"/>
      <c r="K294" s="65"/>
    </row>
    <row r="295" spans="10:11" x14ac:dyDescent="0.25">
      <c r="J295" s="69"/>
      <c r="K295" s="65"/>
    </row>
    <row r="296" spans="10:11" x14ac:dyDescent="0.25">
      <c r="J296" s="69"/>
      <c r="K296" s="65"/>
    </row>
    <row r="297" spans="10:11" x14ac:dyDescent="0.25">
      <c r="J297" s="69"/>
      <c r="K297" s="65"/>
    </row>
    <row r="298" spans="10:11" x14ac:dyDescent="0.25">
      <c r="J298" s="69"/>
      <c r="K298" s="65"/>
    </row>
    <row r="299" spans="10:11" x14ac:dyDescent="0.25">
      <c r="J299" s="69"/>
      <c r="K299" s="65"/>
    </row>
    <row r="300" spans="10:11" x14ac:dyDescent="0.25">
      <c r="J300" s="69"/>
      <c r="K300" s="65"/>
    </row>
    <row r="301" spans="10:11" x14ac:dyDescent="0.25">
      <c r="J301" s="69"/>
      <c r="K301" s="65"/>
    </row>
    <row r="302" spans="10:11" x14ac:dyDescent="0.25">
      <c r="J302" s="69"/>
      <c r="K302" s="65"/>
    </row>
    <row r="303" spans="10:11" x14ac:dyDescent="0.25">
      <c r="J303" s="69"/>
      <c r="K303" s="65"/>
    </row>
    <row r="304" spans="10:11" x14ac:dyDescent="0.25">
      <c r="J304" s="69"/>
      <c r="K304" s="65"/>
    </row>
    <row r="305" spans="10:11" x14ac:dyDescent="0.25">
      <c r="J305" s="69"/>
      <c r="K305" s="65"/>
    </row>
    <row r="306" spans="10:11" x14ac:dyDescent="0.25">
      <c r="J306" s="69"/>
      <c r="K306" s="65"/>
    </row>
    <row r="307" spans="10:11" x14ac:dyDescent="0.25">
      <c r="J307" s="69"/>
      <c r="K307" s="65"/>
    </row>
    <row r="308" spans="10:11" x14ac:dyDescent="0.25">
      <c r="J308" s="69"/>
      <c r="K308" s="65"/>
    </row>
    <row r="309" spans="10:11" x14ac:dyDescent="0.25">
      <c r="J309" s="69"/>
      <c r="K309" s="65"/>
    </row>
    <row r="310" spans="10:11" x14ac:dyDescent="0.25">
      <c r="J310" s="69"/>
      <c r="K310" s="65"/>
    </row>
    <row r="311" spans="10:11" x14ac:dyDescent="0.25">
      <c r="J311" s="69"/>
      <c r="K311" s="65"/>
    </row>
    <row r="312" spans="10:11" x14ac:dyDescent="0.25">
      <c r="J312" s="69"/>
      <c r="K312" s="65"/>
    </row>
    <row r="313" spans="10:11" x14ac:dyDescent="0.25">
      <c r="J313" s="69"/>
      <c r="K313" s="65"/>
    </row>
    <row r="314" spans="10:11" x14ac:dyDescent="0.25">
      <c r="J314" s="69"/>
      <c r="K314" s="65"/>
    </row>
    <row r="315" spans="10:11" x14ac:dyDescent="0.25">
      <c r="J315" s="69"/>
      <c r="K315" s="65"/>
    </row>
    <row r="316" spans="10:11" x14ac:dyDescent="0.25">
      <c r="J316" s="69"/>
      <c r="K316" s="65"/>
    </row>
    <row r="317" spans="10:11" x14ac:dyDescent="0.25">
      <c r="J317" s="69"/>
      <c r="K317" s="65"/>
    </row>
    <row r="318" spans="10:11" x14ac:dyDescent="0.25">
      <c r="J318" s="69"/>
      <c r="K318" s="65"/>
    </row>
    <row r="319" spans="10:11" x14ac:dyDescent="0.25">
      <c r="J319" s="69"/>
      <c r="K319" s="65"/>
    </row>
    <row r="320" spans="10:11" x14ac:dyDescent="0.25">
      <c r="J320" s="69"/>
      <c r="K320" s="65"/>
    </row>
    <row r="321" spans="10:11" x14ac:dyDescent="0.25">
      <c r="J321" s="69"/>
      <c r="K321" s="65"/>
    </row>
    <row r="322" spans="10:11" x14ac:dyDescent="0.25">
      <c r="J322" s="69"/>
      <c r="K322" s="65"/>
    </row>
    <row r="323" spans="10:11" x14ac:dyDescent="0.25">
      <c r="J323" s="69"/>
      <c r="K323" s="65"/>
    </row>
    <row r="324" spans="10:11" x14ac:dyDescent="0.25">
      <c r="J324" s="69"/>
      <c r="K324" s="65"/>
    </row>
    <row r="325" spans="10:11" x14ac:dyDescent="0.25">
      <c r="J325" s="69"/>
      <c r="K325" s="65"/>
    </row>
    <row r="326" spans="10:11" x14ac:dyDescent="0.25">
      <c r="J326" s="69"/>
      <c r="K326" s="65"/>
    </row>
    <row r="327" spans="10:11" x14ac:dyDescent="0.25">
      <c r="J327" s="69"/>
      <c r="K327" s="65"/>
    </row>
    <row r="328" spans="10:11" x14ac:dyDescent="0.25">
      <c r="J328" s="69"/>
      <c r="K328" s="65"/>
    </row>
    <row r="329" spans="10:11" x14ac:dyDescent="0.25">
      <c r="J329" s="69"/>
      <c r="K329" s="65"/>
    </row>
    <row r="330" spans="10:11" x14ac:dyDescent="0.25">
      <c r="J330" s="69"/>
      <c r="K330" s="65"/>
    </row>
    <row r="331" spans="10:11" x14ac:dyDescent="0.25">
      <c r="J331" s="69"/>
      <c r="K331" s="65"/>
    </row>
    <row r="332" spans="10:11" x14ac:dyDescent="0.25">
      <c r="J332" s="69"/>
      <c r="K332" s="65"/>
    </row>
    <row r="333" spans="10:11" x14ac:dyDescent="0.25">
      <c r="J333" s="69"/>
      <c r="K333" s="65"/>
    </row>
    <row r="334" spans="10:11" x14ac:dyDescent="0.25">
      <c r="J334" s="69"/>
      <c r="K334" s="65"/>
    </row>
    <row r="335" spans="10:11" x14ac:dyDescent="0.25">
      <c r="J335" s="69"/>
      <c r="K335" s="65"/>
    </row>
    <row r="336" spans="10:11" x14ac:dyDescent="0.25">
      <c r="J336" s="69"/>
      <c r="K336" s="65"/>
    </row>
    <row r="337" spans="10:11" x14ac:dyDescent="0.25">
      <c r="J337" s="69"/>
      <c r="K337" s="65"/>
    </row>
    <row r="338" spans="10:11" x14ac:dyDescent="0.25">
      <c r="J338" s="69"/>
      <c r="K338" s="65"/>
    </row>
    <row r="339" spans="10:11" x14ac:dyDescent="0.25">
      <c r="J339" s="69"/>
      <c r="K339" s="65"/>
    </row>
    <row r="340" spans="10:11" x14ac:dyDescent="0.25">
      <c r="J340" s="69"/>
      <c r="K340" s="65"/>
    </row>
    <row r="341" spans="10:11" x14ac:dyDescent="0.25">
      <c r="J341" s="69"/>
      <c r="K341" s="65"/>
    </row>
    <row r="342" spans="10:11" x14ac:dyDescent="0.25">
      <c r="J342" s="69"/>
      <c r="K342" s="65"/>
    </row>
    <row r="343" spans="10:11" x14ac:dyDescent="0.25">
      <c r="J343" s="69"/>
      <c r="K343" s="65"/>
    </row>
    <row r="344" spans="10:11" x14ac:dyDescent="0.25">
      <c r="J344" s="69"/>
      <c r="K344" s="65"/>
    </row>
    <row r="345" spans="10:11" x14ac:dyDescent="0.25">
      <c r="J345" s="69"/>
      <c r="K345" s="65"/>
    </row>
    <row r="346" spans="10:11" x14ac:dyDescent="0.25">
      <c r="J346" s="69"/>
      <c r="K346" s="65"/>
    </row>
    <row r="347" spans="10:11" x14ac:dyDescent="0.25">
      <c r="J347" s="69"/>
      <c r="K347" s="65"/>
    </row>
    <row r="348" spans="10:11" x14ac:dyDescent="0.25">
      <c r="J348" s="69"/>
      <c r="K348" s="65"/>
    </row>
    <row r="349" spans="10:11" x14ac:dyDescent="0.25">
      <c r="J349" s="69"/>
      <c r="K349" s="65"/>
    </row>
    <row r="350" spans="10:11" x14ac:dyDescent="0.25">
      <c r="J350" s="69"/>
      <c r="K350" s="65"/>
    </row>
    <row r="351" spans="10:11" x14ac:dyDescent="0.25">
      <c r="J351" s="69"/>
      <c r="K351" s="65"/>
    </row>
    <row r="352" spans="10:11" x14ac:dyDescent="0.25">
      <c r="J352" s="69"/>
      <c r="K352" s="65"/>
    </row>
    <row r="353" spans="10:11" x14ac:dyDescent="0.25">
      <c r="J353" s="69"/>
      <c r="K353" s="65"/>
    </row>
    <row r="354" spans="10:11" x14ac:dyDescent="0.25">
      <c r="J354" s="69"/>
      <c r="K354" s="65"/>
    </row>
    <row r="355" spans="10:11" x14ac:dyDescent="0.25">
      <c r="J355" s="69"/>
      <c r="K355" s="65"/>
    </row>
    <row r="356" spans="10:11" x14ac:dyDescent="0.25">
      <c r="J356" s="69"/>
      <c r="K356" s="65"/>
    </row>
    <row r="357" spans="10:11" x14ac:dyDescent="0.25">
      <c r="J357" s="69"/>
      <c r="K357" s="65"/>
    </row>
    <row r="358" spans="10:11" x14ac:dyDescent="0.25">
      <c r="J358" s="69"/>
      <c r="K358" s="65"/>
    </row>
    <row r="359" spans="10:11" x14ac:dyDescent="0.25">
      <c r="J359" s="69"/>
      <c r="K359" s="65"/>
    </row>
    <row r="360" spans="10:11" x14ac:dyDescent="0.25">
      <c r="J360" s="69"/>
      <c r="K360" s="65"/>
    </row>
    <row r="361" spans="10:11" x14ac:dyDescent="0.25">
      <c r="J361" s="69"/>
      <c r="K361" s="65"/>
    </row>
    <row r="362" spans="10:11" x14ac:dyDescent="0.25">
      <c r="J362" s="69"/>
      <c r="K362" s="65"/>
    </row>
    <row r="363" spans="10:11" x14ac:dyDescent="0.25">
      <c r="J363" s="69"/>
      <c r="K363" s="65"/>
    </row>
    <row r="364" spans="10:11" x14ac:dyDescent="0.25">
      <c r="J364" s="69"/>
      <c r="K364" s="65"/>
    </row>
    <row r="365" spans="10:11" x14ac:dyDescent="0.25">
      <c r="J365" s="69"/>
      <c r="K365" s="65"/>
    </row>
    <row r="366" spans="10:11" x14ac:dyDescent="0.25">
      <c r="J366" s="69"/>
      <c r="K366" s="65"/>
    </row>
    <row r="367" spans="10:11" x14ac:dyDescent="0.25">
      <c r="J367" s="69"/>
      <c r="K367" s="65"/>
    </row>
    <row r="368" spans="10:11" x14ac:dyDescent="0.25">
      <c r="J368" s="69"/>
      <c r="K368" s="65"/>
    </row>
    <row r="369" spans="10:11" x14ac:dyDescent="0.25">
      <c r="J369" s="69"/>
      <c r="K369" s="65"/>
    </row>
    <row r="370" spans="10:11" x14ac:dyDescent="0.25">
      <c r="J370" s="69"/>
      <c r="K370" s="65"/>
    </row>
    <row r="371" spans="10:11" x14ac:dyDescent="0.25">
      <c r="J371" s="69"/>
      <c r="K371" s="65"/>
    </row>
    <row r="372" spans="10:11" x14ac:dyDescent="0.25">
      <c r="J372" s="69"/>
      <c r="K372" s="65"/>
    </row>
    <row r="373" spans="10:11" x14ac:dyDescent="0.25">
      <c r="J373" s="69"/>
      <c r="K373" s="65"/>
    </row>
    <row r="374" spans="10:11" x14ac:dyDescent="0.25">
      <c r="J374" s="69"/>
      <c r="K374" s="65"/>
    </row>
    <row r="375" spans="10:11" x14ac:dyDescent="0.25">
      <c r="J375" s="69"/>
      <c r="K375" s="65"/>
    </row>
    <row r="376" spans="10:11" x14ac:dyDescent="0.25">
      <c r="J376" s="69"/>
      <c r="K376" s="65"/>
    </row>
    <row r="377" spans="10:11" x14ac:dyDescent="0.25">
      <c r="J377" s="69"/>
      <c r="K377" s="65"/>
    </row>
    <row r="378" spans="10:11" x14ac:dyDescent="0.25">
      <c r="J378" s="69"/>
      <c r="K378" s="65"/>
    </row>
    <row r="379" spans="10:11" x14ac:dyDescent="0.25">
      <c r="J379" s="69"/>
      <c r="K379" s="65"/>
    </row>
    <row r="380" spans="10:11" x14ac:dyDescent="0.25">
      <c r="J380" s="69"/>
      <c r="K380" s="65"/>
    </row>
    <row r="381" spans="10:11" x14ac:dyDescent="0.25">
      <c r="J381" s="69"/>
      <c r="K381" s="65"/>
    </row>
    <row r="382" spans="10:11" x14ac:dyDescent="0.25">
      <c r="J382" s="69"/>
      <c r="K382" s="65"/>
    </row>
    <row r="383" spans="10:11" x14ac:dyDescent="0.25">
      <c r="J383" s="69"/>
      <c r="K383" s="65"/>
    </row>
    <row r="384" spans="10:11" x14ac:dyDescent="0.25">
      <c r="J384" s="69"/>
      <c r="K384" s="65"/>
    </row>
    <row r="385" spans="10:11" x14ac:dyDescent="0.25">
      <c r="J385" s="69"/>
      <c r="K385" s="65"/>
    </row>
    <row r="386" spans="10:11" x14ac:dyDescent="0.25">
      <c r="J386" s="69"/>
      <c r="K386" s="65"/>
    </row>
    <row r="387" spans="10:11" x14ac:dyDescent="0.25">
      <c r="J387" s="69"/>
      <c r="K387" s="65"/>
    </row>
    <row r="388" spans="10:11" x14ac:dyDescent="0.25">
      <c r="J388" s="69"/>
      <c r="K388" s="65"/>
    </row>
    <row r="389" spans="10:11" x14ac:dyDescent="0.25">
      <c r="J389" s="69"/>
      <c r="K389" s="65"/>
    </row>
    <row r="390" spans="10:11" x14ac:dyDescent="0.25">
      <c r="J390" s="69"/>
      <c r="K390" s="65"/>
    </row>
    <row r="391" spans="10:11" x14ac:dyDescent="0.25">
      <c r="J391" s="69"/>
      <c r="K391" s="65"/>
    </row>
    <row r="392" spans="10:11" x14ac:dyDescent="0.25">
      <c r="J392" s="69"/>
      <c r="K392" s="65"/>
    </row>
    <row r="393" spans="10:11" x14ac:dyDescent="0.25">
      <c r="J393" s="69"/>
      <c r="K393" s="65"/>
    </row>
    <row r="394" spans="10:11" x14ac:dyDescent="0.25">
      <c r="J394" s="69"/>
      <c r="K394" s="65"/>
    </row>
    <row r="395" spans="10:11" x14ac:dyDescent="0.25">
      <c r="J395" s="69"/>
      <c r="K395" s="65"/>
    </row>
    <row r="396" spans="10:11" x14ac:dyDescent="0.25">
      <c r="J396" s="69"/>
      <c r="K396" s="65"/>
    </row>
    <row r="397" spans="10:11" x14ac:dyDescent="0.25">
      <c r="J397" s="69"/>
      <c r="K397" s="65"/>
    </row>
    <row r="398" spans="10:11" x14ac:dyDescent="0.25">
      <c r="J398" s="69"/>
      <c r="K398" s="65"/>
    </row>
    <row r="399" spans="10:11" x14ac:dyDescent="0.25">
      <c r="J399" s="69"/>
      <c r="K399" s="65"/>
    </row>
    <row r="400" spans="10:11" x14ac:dyDescent="0.25">
      <c r="J400" s="69"/>
      <c r="K400" s="65"/>
    </row>
    <row r="401" spans="10:11" x14ac:dyDescent="0.25">
      <c r="J401" s="69"/>
      <c r="K401" s="65"/>
    </row>
    <row r="402" spans="10:11" x14ac:dyDescent="0.25">
      <c r="J402" s="69"/>
      <c r="K402" s="65"/>
    </row>
    <row r="403" spans="10:11" x14ac:dyDescent="0.25">
      <c r="J403" s="69"/>
      <c r="K403" s="65"/>
    </row>
    <row r="404" spans="10:11" x14ac:dyDescent="0.25">
      <c r="J404" s="69"/>
      <c r="K404" s="65"/>
    </row>
    <row r="405" spans="10:11" x14ac:dyDescent="0.25">
      <c r="J405" s="69"/>
      <c r="K405" s="65"/>
    </row>
    <row r="406" spans="10:11" x14ac:dyDescent="0.25">
      <c r="J406" s="69"/>
      <c r="K406" s="65"/>
    </row>
    <row r="407" spans="10:11" x14ac:dyDescent="0.25">
      <c r="J407" s="69"/>
      <c r="K407" s="65"/>
    </row>
    <row r="408" spans="10:11" x14ac:dyDescent="0.25">
      <c r="J408" s="69"/>
      <c r="K408" s="65"/>
    </row>
    <row r="409" spans="10:11" x14ac:dyDescent="0.25">
      <c r="J409" s="69"/>
      <c r="K409" s="65"/>
    </row>
    <row r="410" spans="10:11" x14ac:dyDescent="0.25">
      <c r="J410" s="69"/>
      <c r="K410" s="65"/>
    </row>
    <row r="411" spans="10:11" x14ac:dyDescent="0.25">
      <c r="J411" s="69"/>
      <c r="K411" s="65"/>
    </row>
    <row r="412" spans="10:11" x14ac:dyDescent="0.25">
      <c r="J412" s="69"/>
      <c r="K412" s="65"/>
    </row>
    <row r="413" spans="10:11" x14ac:dyDescent="0.25">
      <c r="J413" s="69"/>
      <c r="K413" s="65"/>
    </row>
    <row r="414" spans="10:11" x14ac:dyDescent="0.25">
      <c r="J414" s="69"/>
      <c r="K414" s="65"/>
    </row>
    <row r="415" spans="10:11" x14ac:dyDescent="0.25">
      <c r="J415" s="69"/>
      <c r="K415" s="65"/>
    </row>
    <row r="416" spans="10:11" x14ac:dyDescent="0.25">
      <c r="J416" s="69"/>
      <c r="K416" s="65"/>
    </row>
    <row r="417" spans="10:11" x14ac:dyDescent="0.25">
      <c r="J417" s="69"/>
      <c r="K417" s="65"/>
    </row>
    <row r="418" spans="10:11" x14ac:dyDescent="0.25">
      <c r="J418" s="69"/>
      <c r="K418" s="65"/>
    </row>
    <row r="419" spans="10:11" x14ac:dyDescent="0.25">
      <c r="J419" s="69"/>
      <c r="K419" s="65"/>
    </row>
    <row r="420" spans="10:11" x14ac:dyDescent="0.25">
      <c r="J420" s="69"/>
      <c r="K420" s="65"/>
    </row>
    <row r="421" spans="10:11" x14ac:dyDescent="0.25">
      <c r="J421" s="69"/>
      <c r="K421" s="65"/>
    </row>
    <row r="422" spans="10:11" x14ac:dyDescent="0.25">
      <c r="J422" s="69"/>
      <c r="K422" s="65"/>
    </row>
    <row r="423" spans="10:11" x14ac:dyDescent="0.25">
      <c r="J423" s="69"/>
      <c r="K423" s="65"/>
    </row>
    <row r="424" spans="10:11" x14ac:dyDescent="0.25">
      <c r="J424" s="69"/>
      <c r="K424" s="65"/>
    </row>
    <row r="425" spans="10:11" x14ac:dyDescent="0.25">
      <c r="J425" s="69"/>
      <c r="K425" s="65"/>
    </row>
    <row r="426" spans="10:11" x14ac:dyDescent="0.25">
      <c r="J426" s="69"/>
      <c r="K426" s="65"/>
    </row>
    <row r="427" spans="10:11" x14ac:dyDescent="0.25">
      <c r="J427" s="69"/>
      <c r="K427" s="65"/>
    </row>
    <row r="428" spans="10:11" x14ac:dyDescent="0.25">
      <c r="J428" s="69"/>
      <c r="K428" s="65"/>
    </row>
    <row r="429" spans="10:11" x14ac:dyDescent="0.25">
      <c r="J429" s="69"/>
      <c r="K429" s="65"/>
    </row>
    <row r="430" spans="10:11" x14ac:dyDescent="0.25">
      <c r="J430" s="69"/>
      <c r="K430" s="65"/>
    </row>
    <row r="431" spans="10:11" x14ac:dyDescent="0.25">
      <c r="J431" s="69"/>
      <c r="K431" s="65"/>
    </row>
    <row r="432" spans="10:11" x14ac:dyDescent="0.25">
      <c r="J432" s="69"/>
      <c r="K432" s="65"/>
    </row>
    <row r="433" spans="10:11" x14ac:dyDescent="0.25">
      <c r="J433" s="69"/>
      <c r="K433" s="65"/>
    </row>
    <row r="434" spans="10:11" x14ac:dyDescent="0.25">
      <c r="J434" s="69"/>
      <c r="K434" s="65"/>
    </row>
    <row r="435" spans="10:11" x14ac:dyDescent="0.25">
      <c r="J435" s="69"/>
      <c r="K435" s="65"/>
    </row>
    <row r="436" spans="10:11" x14ac:dyDescent="0.25">
      <c r="J436" s="69"/>
      <c r="K436" s="65"/>
    </row>
    <row r="437" spans="10:11" x14ac:dyDescent="0.25">
      <c r="J437" s="69"/>
      <c r="K437" s="65"/>
    </row>
    <row r="438" spans="10:11" x14ac:dyDescent="0.25">
      <c r="J438" s="69"/>
      <c r="K438" s="65"/>
    </row>
    <row r="439" spans="10:11" x14ac:dyDescent="0.25">
      <c r="J439" s="69"/>
      <c r="K439" s="65"/>
    </row>
    <row r="440" spans="10:11" x14ac:dyDescent="0.25">
      <c r="J440" s="69"/>
      <c r="K440" s="65"/>
    </row>
    <row r="441" spans="10:11" x14ac:dyDescent="0.25">
      <c r="J441" s="69"/>
      <c r="K441" s="65"/>
    </row>
    <row r="442" spans="10:11" x14ac:dyDescent="0.25">
      <c r="J442" s="69"/>
      <c r="K442" s="65"/>
    </row>
    <row r="443" spans="10:11" x14ac:dyDescent="0.25">
      <c r="J443" s="69"/>
      <c r="K443" s="65"/>
    </row>
    <row r="444" spans="10:11" x14ac:dyDescent="0.25">
      <c r="J444" s="69"/>
      <c r="K444" s="65"/>
    </row>
    <row r="445" spans="10:11" x14ac:dyDescent="0.25">
      <c r="J445" s="69"/>
      <c r="K445" s="65"/>
    </row>
    <row r="446" spans="10:11" x14ac:dyDescent="0.25">
      <c r="J446" s="69"/>
      <c r="K446" s="65"/>
    </row>
    <row r="447" spans="10:11" x14ac:dyDescent="0.25">
      <c r="J447" s="69"/>
      <c r="K447" s="65"/>
    </row>
    <row r="448" spans="10:11" x14ac:dyDescent="0.25">
      <c r="J448" s="69"/>
      <c r="K448" s="65"/>
    </row>
    <row r="449" spans="10:11" x14ac:dyDescent="0.25">
      <c r="J449" s="69"/>
      <c r="K449" s="65"/>
    </row>
    <row r="450" spans="10:11" x14ac:dyDescent="0.25">
      <c r="J450" s="69"/>
      <c r="K450" s="65"/>
    </row>
    <row r="451" spans="10:11" x14ac:dyDescent="0.25">
      <c r="J451" s="69"/>
      <c r="K451" s="65"/>
    </row>
    <row r="452" spans="10:11" x14ac:dyDescent="0.25">
      <c r="J452" s="69"/>
      <c r="K452" s="65"/>
    </row>
    <row r="453" spans="10:11" x14ac:dyDescent="0.25">
      <c r="J453" s="69"/>
      <c r="K453" s="65"/>
    </row>
    <row r="454" spans="10:11" x14ac:dyDescent="0.25">
      <c r="J454" s="69"/>
      <c r="K454" s="65"/>
    </row>
    <row r="455" spans="10:11" x14ac:dyDescent="0.25">
      <c r="J455" s="69"/>
      <c r="K455" s="65"/>
    </row>
    <row r="456" spans="10:11" x14ac:dyDescent="0.25">
      <c r="J456" s="69"/>
      <c r="K456" s="65"/>
    </row>
    <row r="457" spans="10:11" x14ac:dyDescent="0.25">
      <c r="J457" s="69"/>
      <c r="K457" s="65"/>
    </row>
    <row r="458" spans="10:11" x14ac:dyDescent="0.25">
      <c r="J458" s="69"/>
      <c r="K458" s="65"/>
    </row>
    <row r="459" spans="10:11" x14ac:dyDescent="0.25">
      <c r="J459" s="69"/>
      <c r="K459" s="65"/>
    </row>
    <row r="460" spans="10:11" x14ac:dyDescent="0.25">
      <c r="J460" s="69"/>
      <c r="K460" s="65"/>
    </row>
    <row r="461" spans="10:11" x14ac:dyDescent="0.25">
      <c r="J461" s="69"/>
      <c r="K461" s="65"/>
    </row>
    <row r="462" spans="10:11" x14ac:dyDescent="0.25">
      <c r="J462" s="69"/>
      <c r="K462" s="65"/>
    </row>
    <row r="463" spans="10:11" x14ac:dyDescent="0.25">
      <c r="J463" s="69"/>
      <c r="K463" s="65"/>
    </row>
    <row r="464" spans="10:11" x14ac:dyDescent="0.25">
      <c r="J464" s="69"/>
      <c r="K464" s="65"/>
    </row>
    <row r="465" spans="10:11" x14ac:dyDescent="0.25">
      <c r="J465" s="69"/>
      <c r="K465" s="65"/>
    </row>
    <row r="466" spans="10:11" x14ac:dyDescent="0.25">
      <c r="J466" s="69"/>
      <c r="K466" s="65"/>
    </row>
    <row r="467" spans="10:11" x14ac:dyDescent="0.25">
      <c r="J467" s="69"/>
      <c r="K467" s="65"/>
    </row>
    <row r="468" spans="10:11" x14ac:dyDescent="0.25">
      <c r="J468" s="69"/>
      <c r="K468" s="65"/>
    </row>
    <row r="469" spans="10:11" x14ac:dyDescent="0.25">
      <c r="J469" s="69"/>
      <c r="K469" s="65"/>
    </row>
    <row r="470" spans="10:11" x14ac:dyDescent="0.25">
      <c r="J470" s="69"/>
      <c r="K470" s="65"/>
    </row>
    <row r="471" spans="10:11" x14ac:dyDescent="0.25">
      <c r="J471" s="69"/>
      <c r="K471" s="65"/>
    </row>
    <row r="472" spans="10:11" x14ac:dyDescent="0.25">
      <c r="J472" s="69"/>
      <c r="K472" s="65"/>
    </row>
    <row r="473" spans="10:11" x14ac:dyDescent="0.25">
      <c r="J473" s="69"/>
      <c r="K473" s="65"/>
    </row>
    <row r="474" spans="10:11" x14ac:dyDescent="0.25">
      <c r="J474" s="69"/>
      <c r="K474" s="65"/>
    </row>
    <row r="475" spans="10:11" x14ac:dyDescent="0.25">
      <c r="J475" s="69"/>
      <c r="K475" s="65"/>
    </row>
    <row r="476" spans="10:11" x14ac:dyDescent="0.25">
      <c r="J476" s="69"/>
      <c r="K476" s="65"/>
    </row>
    <row r="477" spans="10:11" x14ac:dyDescent="0.25">
      <c r="J477" s="69"/>
      <c r="K477" s="65"/>
    </row>
    <row r="478" spans="10:11" x14ac:dyDescent="0.25">
      <c r="J478" s="69"/>
      <c r="K478" s="65"/>
    </row>
    <row r="479" spans="10:11" x14ac:dyDescent="0.25">
      <c r="J479" s="69"/>
      <c r="K479" s="65"/>
    </row>
    <row r="480" spans="10:11" x14ac:dyDescent="0.25">
      <c r="J480" s="69"/>
      <c r="K480" s="65"/>
    </row>
    <row r="481" spans="10:11" x14ac:dyDescent="0.25">
      <c r="J481" s="69"/>
      <c r="K481" s="65"/>
    </row>
    <row r="482" spans="10:11" x14ac:dyDescent="0.25">
      <c r="J482" s="69"/>
      <c r="K482" s="65"/>
    </row>
    <row r="483" spans="10:11" x14ac:dyDescent="0.25">
      <c r="J483" s="69"/>
      <c r="K483" s="65"/>
    </row>
    <row r="484" spans="10:11" x14ac:dyDescent="0.25">
      <c r="J484" s="69"/>
      <c r="K484" s="65"/>
    </row>
    <row r="485" spans="10:11" x14ac:dyDescent="0.25">
      <c r="J485" s="69"/>
      <c r="K485" s="65"/>
    </row>
    <row r="486" spans="10:11" x14ac:dyDescent="0.25">
      <c r="J486" s="69"/>
      <c r="K486" s="65"/>
    </row>
    <row r="487" spans="10:11" x14ac:dyDescent="0.25">
      <c r="J487" s="69"/>
      <c r="K487" s="65"/>
    </row>
    <row r="488" spans="10:11" x14ac:dyDescent="0.25">
      <c r="J488" s="69"/>
      <c r="K488" s="65"/>
    </row>
    <row r="489" spans="10:11" x14ac:dyDescent="0.25">
      <c r="J489" s="69"/>
      <c r="K489" s="65"/>
    </row>
    <row r="490" spans="10:11" x14ac:dyDescent="0.25">
      <c r="J490" s="69"/>
      <c r="K490" s="65"/>
    </row>
    <row r="491" spans="10:11" x14ac:dyDescent="0.25">
      <c r="J491" s="69"/>
      <c r="K491" s="65"/>
    </row>
    <row r="492" spans="10:11" x14ac:dyDescent="0.25">
      <c r="J492" s="69"/>
      <c r="K492" s="65"/>
    </row>
    <row r="493" spans="10:11" x14ac:dyDescent="0.25">
      <c r="J493" s="69"/>
      <c r="K493" s="65"/>
    </row>
    <row r="494" spans="10:11" x14ac:dyDescent="0.25">
      <c r="J494" s="69"/>
      <c r="K494" s="65"/>
    </row>
    <row r="495" spans="10:11" x14ac:dyDescent="0.25">
      <c r="J495" s="69"/>
      <c r="K495" s="65"/>
    </row>
    <row r="496" spans="10:11" x14ac:dyDescent="0.25">
      <c r="J496" s="69"/>
      <c r="K496" s="65"/>
    </row>
    <row r="497" spans="10:11" x14ac:dyDescent="0.25">
      <c r="J497" s="69"/>
      <c r="K497" s="65"/>
    </row>
    <row r="498" spans="10:11" x14ac:dyDescent="0.25">
      <c r="J498" s="69"/>
      <c r="K498" s="65"/>
    </row>
    <row r="499" spans="10:11" x14ac:dyDescent="0.25">
      <c r="J499" s="69"/>
      <c r="K499" s="65"/>
    </row>
    <row r="500" spans="10:11" x14ac:dyDescent="0.25">
      <c r="J500" s="69"/>
      <c r="K500" s="65"/>
    </row>
    <row r="501" spans="10:11" x14ac:dyDescent="0.25">
      <c r="J501" s="69"/>
      <c r="K501" s="65"/>
    </row>
    <row r="502" spans="10:11" x14ac:dyDescent="0.25">
      <c r="J502" s="69"/>
      <c r="K502" s="65"/>
    </row>
    <row r="503" spans="10:11" x14ac:dyDescent="0.25">
      <c r="J503" s="69"/>
      <c r="K503" s="65"/>
    </row>
    <row r="504" spans="10:11" x14ac:dyDescent="0.25">
      <c r="J504" s="69"/>
      <c r="K504" s="65"/>
    </row>
    <row r="505" spans="10:11" x14ac:dyDescent="0.25">
      <c r="J505" s="69"/>
      <c r="K505" s="65"/>
    </row>
    <row r="506" spans="10:11" x14ac:dyDescent="0.25">
      <c r="J506" s="69"/>
      <c r="K506" s="65"/>
    </row>
    <row r="507" spans="10:11" x14ac:dyDescent="0.25">
      <c r="J507" s="69"/>
      <c r="K507" s="65"/>
    </row>
    <row r="508" spans="10:11" x14ac:dyDescent="0.25">
      <c r="J508" s="69"/>
      <c r="K508" s="65"/>
    </row>
    <row r="509" spans="10:11" x14ac:dyDescent="0.25">
      <c r="J509" s="69"/>
      <c r="K509" s="65"/>
    </row>
    <row r="510" spans="10:11" x14ac:dyDescent="0.25">
      <c r="J510" s="69"/>
      <c r="K510" s="65"/>
    </row>
    <row r="511" spans="10:11" x14ac:dyDescent="0.25">
      <c r="J511" s="69"/>
      <c r="K511" s="65"/>
    </row>
    <row r="512" spans="10:11" x14ac:dyDescent="0.25">
      <c r="J512" s="69"/>
      <c r="K512" s="65"/>
    </row>
    <row r="513" spans="10:11" x14ac:dyDescent="0.25">
      <c r="J513" s="69"/>
      <c r="K513" s="65"/>
    </row>
    <row r="514" spans="10:11" x14ac:dyDescent="0.25">
      <c r="J514" s="69"/>
      <c r="K514" s="65"/>
    </row>
    <row r="515" spans="10:11" x14ac:dyDescent="0.25">
      <c r="J515" s="69"/>
      <c r="K515" s="65"/>
    </row>
    <row r="516" spans="10:11" x14ac:dyDescent="0.25">
      <c r="J516" s="69"/>
      <c r="K516" s="65"/>
    </row>
    <row r="517" spans="10:11" x14ac:dyDescent="0.25">
      <c r="J517" s="69"/>
      <c r="K517" s="65"/>
    </row>
    <row r="518" spans="10:11" x14ac:dyDescent="0.25">
      <c r="J518" s="69"/>
      <c r="K518" s="65"/>
    </row>
    <row r="519" spans="10:11" x14ac:dyDescent="0.25">
      <c r="J519" s="69"/>
      <c r="K519" s="65"/>
    </row>
    <row r="520" spans="10:11" x14ac:dyDescent="0.25">
      <c r="J520" s="69"/>
      <c r="K520" s="65"/>
    </row>
    <row r="521" spans="10:11" x14ac:dyDescent="0.25">
      <c r="J521" s="69"/>
      <c r="K521" s="65"/>
    </row>
    <row r="522" spans="10:11" x14ac:dyDescent="0.25">
      <c r="J522" s="69"/>
      <c r="K522" s="65"/>
    </row>
    <row r="523" spans="10:11" x14ac:dyDescent="0.25">
      <c r="J523" s="69"/>
      <c r="K523" s="65"/>
    </row>
    <row r="524" spans="10:11" x14ac:dyDescent="0.25">
      <c r="J524" s="69"/>
      <c r="K524" s="65"/>
    </row>
    <row r="525" spans="10:11" x14ac:dyDescent="0.25">
      <c r="J525" s="69"/>
      <c r="K525" s="65"/>
    </row>
    <row r="526" spans="10:11" x14ac:dyDescent="0.25">
      <c r="J526" s="69"/>
      <c r="K526" s="65"/>
    </row>
    <row r="527" spans="10:11" x14ac:dyDescent="0.25">
      <c r="J527" s="69"/>
      <c r="K527" s="65"/>
    </row>
    <row r="528" spans="10:11" x14ac:dyDescent="0.25">
      <c r="J528" s="69"/>
      <c r="K528" s="65"/>
    </row>
    <row r="529" spans="10:11" x14ac:dyDescent="0.25">
      <c r="J529" s="69"/>
      <c r="K529" s="65"/>
    </row>
    <row r="530" spans="10:11" x14ac:dyDescent="0.25">
      <c r="J530" s="69"/>
      <c r="K530" s="65"/>
    </row>
    <row r="531" spans="10:11" x14ac:dyDescent="0.25">
      <c r="J531" s="69"/>
      <c r="K531" s="65"/>
    </row>
    <row r="532" spans="10:11" x14ac:dyDescent="0.25">
      <c r="J532" s="69"/>
      <c r="K532" s="65"/>
    </row>
    <row r="533" spans="10:11" x14ac:dyDescent="0.25">
      <c r="J533" s="69"/>
      <c r="K533" s="65"/>
    </row>
    <row r="534" spans="10:11" x14ac:dyDescent="0.25">
      <c r="J534" s="69"/>
      <c r="K534" s="65"/>
    </row>
    <row r="535" spans="10:11" x14ac:dyDescent="0.25">
      <c r="J535" s="69"/>
      <c r="K535" s="65"/>
    </row>
    <row r="536" spans="10:11" x14ac:dyDescent="0.25">
      <c r="J536" s="69"/>
      <c r="K536" s="65"/>
    </row>
    <row r="537" spans="10:11" x14ac:dyDescent="0.25">
      <c r="J537" s="69"/>
      <c r="K537" s="65"/>
    </row>
    <row r="538" spans="10:11" x14ac:dyDescent="0.25">
      <c r="J538" s="69"/>
      <c r="K538" s="65"/>
    </row>
    <row r="539" spans="10:11" x14ac:dyDescent="0.25">
      <c r="J539" s="69"/>
      <c r="K539" s="65"/>
    </row>
    <row r="540" spans="10:11" x14ac:dyDescent="0.25">
      <c r="J540" s="69"/>
      <c r="K540" s="65"/>
    </row>
    <row r="541" spans="10:11" x14ac:dyDescent="0.25">
      <c r="J541" s="69"/>
      <c r="K541" s="65"/>
    </row>
    <row r="542" spans="10:11" x14ac:dyDescent="0.25">
      <c r="J542" s="69"/>
      <c r="K542" s="65"/>
    </row>
    <row r="543" spans="10:11" x14ac:dyDescent="0.25">
      <c r="J543" s="69"/>
      <c r="K543" s="65"/>
    </row>
    <row r="544" spans="10:11" x14ac:dyDescent="0.25">
      <c r="J544" s="69"/>
      <c r="K544" s="65"/>
    </row>
    <row r="545" spans="10:11" x14ac:dyDescent="0.25">
      <c r="J545" s="69"/>
      <c r="K545" s="65"/>
    </row>
    <row r="546" spans="10:11" x14ac:dyDescent="0.25">
      <c r="J546" s="69"/>
      <c r="K546" s="65"/>
    </row>
    <row r="547" spans="10:11" x14ac:dyDescent="0.25">
      <c r="J547" s="69"/>
      <c r="K547" s="65"/>
    </row>
    <row r="548" spans="10:11" x14ac:dyDescent="0.25">
      <c r="J548" s="69"/>
      <c r="K548" s="65"/>
    </row>
    <row r="549" spans="10:11" x14ac:dyDescent="0.25">
      <c r="J549" s="69"/>
      <c r="K549" s="65"/>
    </row>
    <row r="550" spans="10:11" x14ac:dyDescent="0.25">
      <c r="J550" s="69"/>
      <c r="K550" s="65"/>
    </row>
    <row r="551" spans="10:11" x14ac:dyDescent="0.25">
      <c r="J551" s="69"/>
      <c r="K551" s="65"/>
    </row>
    <row r="552" spans="10:11" x14ac:dyDescent="0.25">
      <c r="J552" s="69"/>
      <c r="K552" s="65"/>
    </row>
    <row r="553" spans="10:11" x14ac:dyDescent="0.25">
      <c r="J553" s="69"/>
      <c r="K553" s="65"/>
    </row>
    <row r="554" spans="10:11" x14ac:dyDescent="0.25">
      <c r="J554" s="69"/>
      <c r="K554" s="65"/>
    </row>
    <row r="555" spans="10:11" x14ac:dyDescent="0.25">
      <c r="J555" s="69"/>
      <c r="K555" s="65"/>
    </row>
    <row r="556" spans="10:11" x14ac:dyDescent="0.25">
      <c r="J556" s="69"/>
      <c r="K556" s="65"/>
    </row>
    <row r="557" spans="10:11" x14ac:dyDescent="0.25">
      <c r="J557" s="69"/>
      <c r="K557" s="65"/>
    </row>
    <row r="558" spans="10:11" x14ac:dyDescent="0.25">
      <c r="J558" s="69"/>
      <c r="K558" s="65"/>
    </row>
    <row r="559" spans="10:11" x14ac:dyDescent="0.25">
      <c r="J559" s="69"/>
      <c r="K559" s="65"/>
    </row>
    <row r="560" spans="10:11" x14ac:dyDescent="0.25">
      <c r="J560" s="69"/>
      <c r="K560" s="65"/>
    </row>
    <row r="561" spans="10:11" x14ac:dyDescent="0.25">
      <c r="J561" s="69"/>
      <c r="K561" s="65"/>
    </row>
    <row r="562" spans="10:11" x14ac:dyDescent="0.25">
      <c r="J562" s="69"/>
      <c r="K562" s="65"/>
    </row>
    <row r="563" spans="10:11" x14ac:dyDescent="0.25">
      <c r="J563" s="69"/>
      <c r="K563" s="65"/>
    </row>
    <row r="564" spans="10:11" x14ac:dyDescent="0.25">
      <c r="J564" s="69"/>
      <c r="K564" s="65"/>
    </row>
    <row r="565" spans="10:11" x14ac:dyDescent="0.25">
      <c r="J565" s="69"/>
      <c r="K565" s="65"/>
    </row>
    <row r="566" spans="10:11" x14ac:dyDescent="0.25">
      <c r="J566" s="69"/>
      <c r="K566" s="65"/>
    </row>
    <row r="567" spans="10:11" x14ac:dyDescent="0.25">
      <c r="J567" s="69"/>
      <c r="K567" s="65"/>
    </row>
    <row r="568" spans="10:11" x14ac:dyDescent="0.25">
      <c r="J568" s="69"/>
      <c r="K568" s="65"/>
    </row>
    <row r="569" spans="10:11" x14ac:dyDescent="0.25">
      <c r="J569" s="69"/>
      <c r="K569" s="65"/>
    </row>
    <row r="570" spans="10:11" x14ac:dyDescent="0.25">
      <c r="J570" s="69"/>
      <c r="K570" s="65"/>
    </row>
    <row r="571" spans="10:11" x14ac:dyDescent="0.25">
      <c r="J571" s="69"/>
      <c r="K571" s="65"/>
    </row>
    <row r="572" spans="10:11" x14ac:dyDescent="0.25">
      <c r="J572" s="69"/>
      <c r="K572" s="65"/>
    </row>
    <row r="573" spans="10:11" x14ac:dyDescent="0.25">
      <c r="J573" s="69"/>
      <c r="K573" s="65"/>
    </row>
    <row r="574" spans="10:11" x14ac:dyDescent="0.25">
      <c r="J574" s="69"/>
      <c r="K574" s="65"/>
    </row>
    <row r="575" spans="10:11" x14ac:dyDescent="0.25">
      <c r="J575" s="69"/>
      <c r="K575" s="65"/>
    </row>
    <row r="576" spans="10:11" x14ac:dyDescent="0.25">
      <c r="J576" s="69"/>
      <c r="K576" s="65"/>
    </row>
    <row r="577" spans="10:11" x14ac:dyDescent="0.25">
      <c r="J577" s="69"/>
      <c r="K577" s="65"/>
    </row>
    <row r="578" spans="10:11" x14ac:dyDescent="0.25">
      <c r="J578" s="69"/>
      <c r="K578" s="65"/>
    </row>
    <row r="579" spans="10:11" x14ac:dyDescent="0.25">
      <c r="J579" s="69"/>
      <c r="K579" s="65"/>
    </row>
    <row r="580" spans="10:11" x14ac:dyDescent="0.25">
      <c r="J580" s="69"/>
      <c r="K580" s="65"/>
    </row>
    <row r="581" spans="10:11" x14ac:dyDescent="0.25">
      <c r="J581" s="69"/>
      <c r="K581" s="65"/>
    </row>
    <row r="582" spans="10:11" x14ac:dyDescent="0.25">
      <c r="J582" s="69"/>
      <c r="K582" s="65"/>
    </row>
    <row r="583" spans="10:11" x14ac:dyDescent="0.25">
      <c r="J583" s="69"/>
      <c r="K583" s="65"/>
    </row>
    <row r="584" spans="10:11" x14ac:dyDescent="0.25">
      <c r="J584" s="69"/>
      <c r="K584" s="65"/>
    </row>
    <row r="585" spans="10:11" x14ac:dyDescent="0.25">
      <c r="J585" s="69"/>
      <c r="K585" s="65"/>
    </row>
    <row r="586" spans="10:11" x14ac:dyDescent="0.25">
      <c r="J586" s="69"/>
      <c r="K586" s="65"/>
    </row>
    <row r="587" spans="10:11" x14ac:dyDescent="0.25">
      <c r="J587" s="69"/>
      <c r="K587" s="65"/>
    </row>
    <row r="588" spans="10:11" x14ac:dyDescent="0.25">
      <c r="J588" s="69"/>
      <c r="K588" s="65"/>
    </row>
    <row r="589" spans="10:11" x14ac:dyDescent="0.25">
      <c r="J589" s="69"/>
      <c r="K589" s="65"/>
    </row>
    <row r="590" spans="10:11" x14ac:dyDescent="0.25">
      <c r="J590" s="69"/>
      <c r="K590" s="65"/>
    </row>
    <row r="591" spans="10:11" x14ac:dyDescent="0.25">
      <c r="J591" s="69"/>
      <c r="K591" s="65"/>
    </row>
    <row r="592" spans="10:11" x14ac:dyDescent="0.25">
      <c r="J592" s="69"/>
      <c r="K592" s="65"/>
    </row>
    <row r="593" spans="10:11" x14ac:dyDescent="0.25">
      <c r="J593" s="69"/>
      <c r="K593" s="65"/>
    </row>
    <row r="594" spans="10:11" x14ac:dyDescent="0.25">
      <c r="J594" s="69"/>
      <c r="K594" s="65"/>
    </row>
    <row r="595" spans="10:11" x14ac:dyDescent="0.25">
      <c r="J595" s="69"/>
      <c r="K595" s="65"/>
    </row>
    <row r="596" spans="10:11" x14ac:dyDescent="0.25">
      <c r="J596" s="69"/>
      <c r="K596" s="65"/>
    </row>
    <row r="597" spans="10:11" x14ac:dyDescent="0.25">
      <c r="J597" s="69"/>
      <c r="K597" s="65"/>
    </row>
    <row r="598" spans="10:11" x14ac:dyDescent="0.25">
      <c r="J598" s="69"/>
      <c r="K598" s="65"/>
    </row>
    <row r="599" spans="10:11" x14ac:dyDescent="0.25">
      <c r="J599" s="69"/>
      <c r="K599" s="65"/>
    </row>
    <row r="600" spans="10:11" x14ac:dyDescent="0.25">
      <c r="J600" s="69"/>
      <c r="K600" s="65"/>
    </row>
    <row r="601" spans="10:11" x14ac:dyDescent="0.25">
      <c r="J601" s="69"/>
      <c r="K601" s="65"/>
    </row>
    <row r="602" spans="10:11" x14ac:dyDescent="0.25">
      <c r="J602" s="69"/>
      <c r="K602" s="65"/>
    </row>
    <row r="603" spans="10:11" x14ac:dyDescent="0.25">
      <c r="J603" s="69"/>
      <c r="K603" s="65"/>
    </row>
    <row r="604" spans="10:11" x14ac:dyDescent="0.25">
      <c r="J604" s="69"/>
      <c r="K604" s="65"/>
    </row>
    <row r="605" spans="10:11" x14ac:dyDescent="0.25">
      <c r="J605" s="69"/>
      <c r="K605" s="65"/>
    </row>
    <row r="606" spans="10:11" x14ac:dyDescent="0.25">
      <c r="J606" s="69"/>
      <c r="K606" s="65"/>
    </row>
    <row r="607" spans="10:11" x14ac:dyDescent="0.25">
      <c r="J607" s="69"/>
      <c r="K607" s="65"/>
    </row>
    <row r="608" spans="10:11" x14ac:dyDescent="0.25">
      <c r="J608" s="69"/>
      <c r="K608" s="65"/>
    </row>
    <row r="609" spans="10:11" x14ac:dyDescent="0.25">
      <c r="J609" s="69"/>
      <c r="K609" s="65"/>
    </row>
    <row r="610" spans="10:11" x14ac:dyDescent="0.25">
      <c r="J610" s="69"/>
      <c r="K610" s="65"/>
    </row>
    <row r="611" spans="10:11" x14ac:dyDescent="0.25">
      <c r="J611" s="69"/>
      <c r="K611" s="65"/>
    </row>
    <row r="612" spans="10:11" x14ac:dyDescent="0.25">
      <c r="J612" s="69"/>
      <c r="K612" s="65"/>
    </row>
    <row r="613" spans="10:11" x14ac:dyDescent="0.25">
      <c r="J613" s="69"/>
      <c r="K613" s="65"/>
    </row>
    <row r="614" spans="10:11" x14ac:dyDescent="0.25">
      <c r="J614" s="69"/>
      <c r="K614" s="65"/>
    </row>
    <row r="615" spans="10:11" x14ac:dyDescent="0.25">
      <c r="J615" s="69"/>
      <c r="K615" s="65"/>
    </row>
    <row r="616" spans="10:11" x14ac:dyDescent="0.25">
      <c r="J616" s="69"/>
      <c r="K616" s="65"/>
    </row>
    <row r="617" spans="10:11" x14ac:dyDescent="0.25">
      <c r="J617" s="69"/>
      <c r="K617" s="65"/>
    </row>
    <row r="618" spans="10:11" x14ac:dyDescent="0.25">
      <c r="J618" s="69"/>
      <c r="K618" s="65"/>
    </row>
    <row r="619" spans="10:11" x14ac:dyDescent="0.25">
      <c r="J619" s="69"/>
      <c r="K619" s="65"/>
    </row>
    <row r="620" spans="10:11" x14ac:dyDescent="0.25">
      <c r="J620" s="69"/>
      <c r="K620" s="65"/>
    </row>
    <row r="621" spans="10:11" x14ac:dyDescent="0.25">
      <c r="J621" s="69"/>
      <c r="K621" s="65"/>
    </row>
    <row r="622" spans="10:11" x14ac:dyDescent="0.25">
      <c r="J622" s="69"/>
      <c r="K622" s="65"/>
    </row>
    <row r="623" spans="10:11" x14ac:dyDescent="0.25">
      <c r="J623" s="69"/>
      <c r="K623" s="65"/>
    </row>
    <row r="624" spans="10:11" x14ac:dyDescent="0.25">
      <c r="J624" s="69"/>
      <c r="K624" s="65"/>
    </row>
    <row r="625" spans="10:11" x14ac:dyDescent="0.25">
      <c r="J625" s="69"/>
      <c r="K625" s="65"/>
    </row>
    <row r="626" spans="10:11" x14ac:dyDescent="0.25">
      <c r="J626" s="69"/>
      <c r="K626" s="65"/>
    </row>
    <row r="627" spans="10:11" x14ac:dyDescent="0.25">
      <c r="J627" s="69"/>
      <c r="K627" s="65"/>
    </row>
    <row r="628" spans="10:11" x14ac:dyDescent="0.25">
      <c r="J628" s="69"/>
      <c r="K628" s="65"/>
    </row>
    <row r="629" spans="10:11" x14ac:dyDescent="0.25">
      <c r="J629" s="69"/>
      <c r="K629" s="65"/>
    </row>
    <row r="630" spans="10:11" x14ac:dyDescent="0.25">
      <c r="J630" s="69"/>
      <c r="K630" s="65"/>
    </row>
    <row r="631" spans="10:11" x14ac:dyDescent="0.25">
      <c r="J631" s="69"/>
      <c r="K631" s="65"/>
    </row>
    <row r="632" spans="10:11" x14ac:dyDescent="0.25">
      <c r="J632" s="69"/>
      <c r="K632" s="65"/>
    </row>
    <row r="633" spans="10:11" x14ac:dyDescent="0.25">
      <c r="J633" s="69"/>
      <c r="K633" s="65"/>
    </row>
    <row r="634" spans="10:11" x14ac:dyDescent="0.25">
      <c r="J634" s="69"/>
      <c r="K634" s="65"/>
    </row>
    <row r="635" spans="10:11" x14ac:dyDescent="0.25">
      <c r="J635" s="69"/>
      <c r="K635" s="65"/>
    </row>
    <row r="636" spans="10:11" x14ac:dyDescent="0.25">
      <c r="J636" s="69"/>
      <c r="K636" s="65"/>
    </row>
    <row r="637" spans="10:11" x14ac:dyDescent="0.25">
      <c r="J637" s="69"/>
      <c r="K637" s="65"/>
    </row>
    <row r="638" spans="10:11" x14ac:dyDescent="0.25">
      <c r="J638" s="69"/>
      <c r="K638" s="65"/>
    </row>
    <row r="639" spans="10:11" x14ac:dyDescent="0.25">
      <c r="J639" s="69"/>
      <c r="K639" s="65"/>
    </row>
    <row r="640" spans="10:11" x14ac:dyDescent="0.25">
      <c r="J640" s="69"/>
      <c r="K640" s="65"/>
    </row>
    <row r="641" spans="10:11" x14ac:dyDescent="0.25">
      <c r="J641" s="69"/>
      <c r="K641" s="65"/>
    </row>
    <row r="642" spans="10:11" x14ac:dyDescent="0.25">
      <c r="J642" s="69"/>
      <c r="K642" s="65"/>
    </row>
    <row r="643" spans="10:11" x14ac:dyDescent="0.25">
      <c r="J643" s="69"/>
      <c r="K643" s="65"/>
    </row>
    <row r="644" spans="10:11" x14ac:dyDescent="0.25">
      <c r="J644" s="69"/>
      <c r="K644" s="65"/>
    </row>
    <row r="645" spans="10:11" x14ac:dyDescent="0.25">
      <c r="J645" s="69"/>
      <c r="K645" s="65"/>
    </row>
    <row r="646" spans="10:11" x14ac:dyDescent="0.25">
      <c r="J646" s="69"/>
      <c r="K646" s="65"/>
    </row>
    <row r="647" spans="10:11" x14ac:dyDescent="0.25">
      <c r="J647" s="69"/>
      <c r="K647" s="65"/>
    </row>
    <row r="648" spans="10:11" x14ac:dyDescent="0.25">
      <c r="J648" s="69"/>
      <c r="K648" s="65"/>
    </row>
    <row r="649" spans="10:11" x14ac:dyDescent="0.25">
      <c r="J649" s="69"/>
      <c r="K649" s="65"/>
    </row>
    <row r="650" spans="10:11" x14ac:dyDescent="0.25">
      <c r="J650" s="69"/>
      <c r="K650" s="65"/>
    </row>
    <row r="651" spans="10:11" x14ac:dyDescent="0.25">
      <c r="J651" s="69"/>
      <c r="K651" s="65"/>
    </row>
    <row r="652" spans="10:11" x14ac:dyDescent="0.25">
      <c r="J652" s="69"/>
      <c r="K652" s="65"/>
    </row>
    <row r="653" spans="10:11" x14ac:dyDescent="0.25">
      <c r="J653" s="69"/>
      <c r="K653" s="65"/>
    </row>
    <row r="654" spans="10:11" x14ac:dyDescent="0.25">
      <c r="J654" s="69"/>
      <c r="K654" s="65"/>
    </row>
    <row r="655" spans="10:11" x14ac:dyDescent="0.25">
      <c r="J655" s="69"/>
      <c r="K655" s="65"/>
    </row>
    <row r="656" spans="10:11" x14ac:dyDescent="0.25">
      <c r="J656" s="69"/>
      <c r="K656" s="65"/>
    </row>
    <row r="657" spans="10:11" x14ac:dyDescent="0.25">
      <c r="J657" s="69"/>
      <c r="K657" s="65"/>
    </row>
    <row r="658" spans="10:11" x14ac:dyDescent="0.25">
      <c r="J658" s="69"/>
      <c r="K658" s="65"/>
    </row>
    <row r="659" spans="10:11" x14ac:dyDescent="0.25">
      <c r="J659" s="69"/>
      <c r="K659" s="65"/>
    </row>
    <row r="660" spans="10:11" x14ac:dyDescent="0.25">
      <c r="J660" s="69"/>
      <c r="K660" s="65"/>
    </row>
    <row r="661" spans="10:11" x14ac:dyDescent="0.25">
      <c r="J661" s="69"/>
      <c r="K661" s="65"/>
    </row>
    <row r="662" spans="10:11" x14ac:dyDescent="0.25">
      <c r="J662" s="69"/>
      <c r="K662" s="65"/>
    </row>
    <row r="663" spans="10:11" x14ac:dyDescent="0.25">
      <c r="J663" s="69"/>
      <c r="K663" s="65"/>
    </row>
    <row r="664" spans="10:11" x14ac:dyDescent="0.25">
      <c r="J664" s="69"/>
      <c r="K664" s="65"/>
    </row>
    <row r="665" spans="10:11" x14ac:dyDescent="0.25">
      <c r="J665" s="69"/>
      <c r="K665" s="65"/>
    </row>
    <row r="666" spans="10:11" x14ac:dyDescent="0.25">
      <c r="J666" s="69"/>
      <c r="K666" s="65"/>
    </row>
    <row r="667" spans="10:11" x14ac:dyDescent="0.25">
      <c r="J667" s="69"/>
      <c r="K667" s="65"/>
    </row>
    <row r="668" spans="10:11" x14ac:dyDescent="0.25">
      <c r="J668" s="69"/>
      <c r="K668" s="65"/>
    </row>
    <row r="669" spans="10:11" x14ac:dyDescent="0.25">
      <c r="J669" s="69"/>
      <c r="K669" s="65"/>
    </row>
    <row r="670" spans="10:11" x14ac:dyDescent="0.25">
      <c r="J670" s="69"/>
      <c r="K670" s="65"/>
    </row>
    <row r="671" spans="10:11" x14ac:dyDescent="0.25">
      <c r="J671" s="69"/>
      <c r="K671" s="65"/>
    </row>
    <row r="672" spans="10:11" x14ac:dyDescent="0.25">
      <c r="J672" s="69"/>
      <c r="K672" s="65"/>
    </row>
    <row r="673" spans="10:11" x14ac:dyDescent="0.25">
      <c r="J673" s="69"/>
      <c r="K673" s="65"/>
    </row>
    <row r="674" spans="10:11" x14ac:dyDescent="0.25">
      <c r="J674" s="69"/>
      <c r="K674" s="65"/>
    </row>
    <row r="675" spans="10:11" x14ac:dyDescent="0.25">
      <c r="J675" s="69"/>
      <c r="K675" s="65"/>
    </row>
    <row r="676" spans="10:11" x14ac:dyDescent="0.25">
      <c r="J676" s="69"/>
      <c r="K676" s="65"/>
    </row>
    <row r="677" spans="10:11" x14ac:dyDescent="0.25">
      <c r="J677" s="69"/>
      <c r="K677" s="65"/>
    </row>
    <row r="678" spans="10:11" x14ac:dyDescent="0.25">
      <c r="J678" s="69"/>
      <c r="K678" s="65"/>
    </row>
    <row r="679" spans="10:11" x14ac:dyDescent="0.25">
      <c r="J679" s="69"/>
      <c r="K679" s="65"/>
    </row>
    <row r="680" spans="10:11" x14ac:dyDescent="0.25">
      <c r="J680" s="69"/>
      <c r="K680" s="65"/>
    </row>
    <row r="681" spans="10:11" x14ac:dyDescent="0.25">
      <c r="J681" s="69"/>
      <c r="K681" s="65"/>
    </row>
    <row r="682" spans="10:11" x14ac:dyDescent="0.25">
      <c r="J682" s="69"/>
      <c r="K682" s="65"/>
    </row>
    <row r="683" spans="10:11" x14ac:dyDescent="0.25">
      <c r="J683" s="69"/>
      <c r="K683" s="65"/>
    </row>
    <row r="684" spans="10:11" x14ac:dyDescent="0.25">
      <c r="J684" s="69"/>
      <c r="K684" s="65"/>
    </row>
    <row r="685" spans="10:11" x14ac:dyDescent="0.25">
      <c r="J685" s="69"/>
      <c r="K685" s="65"/>
    </row>
    <row r="686" spans="10:11" x14ac:dyDescent="0.25">
      <c r="J686" s="69"/>
      <c r="K686" s="65"/>
    </row>
    <row r="687" spans="10:11" x14ac:dyDescent="0.25">
      <c r="J687" s="69"/>
      <c r="K687" s="65"/>
    </row>
    <row r="688" spans="10:11" x14ac:dyDescent="0.25">
      <c r="J688" s="69"/>
      <c r="K688" s="65"/>
    </row>
    <row r="689" spans="10:11" x14ac:dyDescent="0.25">
      <c r="J689" s="69"/>
      <c r="K689" s="65"/>
    </row>
    <row r="690" spans="10:11" x14ac:dyDescent="0.25">
      <c r="J690" s="69"/>
      <c r="K690" s="65"/>
    </row>
    <row r="691" spans="10:11" x14ac:dyDescent="0.25">
      <c r="J691" s="69"/>
      <c r="K691" s="65"/>
    </row>
    <row r="692" spans="10:11" x14ac:dyDescent="0.25">
      <c r="J692" s="69"/>
      <c r="K692" s="65"/>
    </row>
    <row r="693" spans="10:11" x14ac:dyDescent="0.25">
      <c r="J693" s="69"/>
      <c r="K693" s="65"/>
    </row>
    <row r="694" spans="10:11" x14ac:dyDescent="0.25">
      <c r="J694" s="69"/>
      <c r="K694" s="65"/>
    </row>
    <row r="695" spans="10:11" x14ac:dyDescent="0.25">
      <c r="J695" s="69"/>
      <c r="K695" s="65"/>
    </row>
    <row r="696" spans="10:11" x14ac:dyDescent="0.25">
      <c r="J696" s="69"/>
      <c r="K696" s="65"/>
    </row>
    <row r="697" spans="10:11" x14ac:dyDescent="0.25">
      <c r="J697" s="69"/>
      <c r="K697" s="65"/>
    </row>
    <row r="698" spans="10:11" x14ac:dyDescent="0.25">
      <c r="J698" s="69"/>
      <c r="K698" s="65"/>
    </row>
    <row r="699" spans="10:11" x14ac:dyDescent="0.25">
      <c r="J699" s="69"/>
      <c r="K699" s="65"/>
    </row>
    <row r="700" spans="10:11" x14ac:dyDescent="0.25">
      <c r="J700" s="69"/>
      <c r="K700" s="65"/>
    </row>
    <row r="701" spans="10:11" x14ac:dyDescent="0.25">
      <c r="J701" s="69"/>
      <c r="K701" s="65"/>
    </row>
    <row r="702" spans="10:11" x14ac:dyDescent="0.25">
      <c r="J702" s="69"/>
      <c r="K702" s="65"/>
    </row>
    <row r="703" spans="10:11" x14ac:dyDescent="0.25">
      <c r="J703" s="69"/>
      <c r="K703" s="65"/>
    </row>
    <row r="704" spans="10:11" x14ac:dyDescent="0.25">
      <c r="J704" s="69"/>
      <c r="K704" s="65"/>
    </row>
    <row r="705" spans="10:11" x14ac:dyDescent="0.25">
      <c r="J705" s="69"/>
      <c r="K705" s="65"/>
    </row>
    <row r="706" spans="10:11" x14ac:dyDescent="0.25">
      <c r="J706" s="69"/>
      <c r="K706" s="65"/>
    </row>
    <row r="707" spans="10:11" x14ac:dyDescent="0.25">
      <c r="J707" s="69"/>
      <c r="K707" s="65"/>
    </row>
    <row r="708" spans="10:11" x14ac:dyDescent="0.25">
      <c r="J708" s="69"/>
      <c r="K708" s="65"/>
    </row>
    <row r="709" spans="10:11" x14ac:dyDescent="0.25">
      <c r="J709" s="69"/>
      <c r="K709" s="65"/>
    </row>
    <row r="710" spans="10:11" x14ac:dyDescent="0.25">
      <c r="J710" s="69"/>
      <c r="K710" s="65"/>
    </row>
    <row r="711" spans="10:11" x14ac:dyDescent="0.25">
      <c r="J711" s="69"/>
      <c r="K711" s="65"/>
    </row>
    <row r="712" spans="10:11" x14ac:dyDescent="0.25">
      <c r="J712" s="69"/>
      <c r="K712" s="65"/>
    </row>
    <row r="713" spans="10:11" x14ac:dyDescent="0.25">
      <c r="J713" s="69"/>
      <c r="K713" s="65"/>
    </row>
    <row r="714" spans="10:11" x14ac:dyDescent="0.25">
      <c r="J714" s="69"/>
      <c r="K714" s="65"/>
    </row>
    <row r="715" spans="10:11" x14ac:dyDescent="0.25">
      <c r="J715" s="69"/>
      <c r="K715" s="65"/>
    </row>
    <row r="716" spans="10:11" x14ac:dyDescent="0.25">
      <c r="J716" s="69"/>
      <c r="K716" s="65"/>
    </row>
    <row r="717" spans="10:11" x14ac:dyDescent="0.25">
      <c r="J717" s="69"/>
      <c r="K717" s="65"/>
    </row>
    <row r="718" spans="10:11" x14ac:dyDescent="0.25">
      <c r="J718" s="69"/>
      <c r="K718" s="65"/>
    </row>
    <row r="719" spans="10:11" x14ac:dyDescent="0.25">
      <c r="J719" s="69"/>
      <c r="K719" s="65"/>
    </row>
    <row r="720" spans="10:11" x14ac:dyDescent="0.25">
      <c r="J720" s="69"/>
      <c r="K720" s="65"/>
    </row>
    <row r="721" spans="10:11" x14ac:dyDescent="0.25">
      <c r="J721" s="69"/>
      <c r="K721" s="65"/>
    </row>
    <row r="722" spans="10:11" x14ac:dyDescent="0.25">
      <c r="J722" s="69"/>
      <c r="K722" s="65"/>
    </row>
    <row r="723" spans="10:11" x14ac:dyDescent="0.25">
      <c r="J723" s="69"/>
      <c r="K723" s="65"/>
    </row>
    <row r="724" spans="10:11" x14ac:dyDescent="0.25">
      <c r="J724" s="69"/>
      <c r="K724" s="65"/>
    </row>
    <row r="725" spans="10:11" x14ac:dyDescent="0.25">
      <c r="J725" s="69"/>
      <c r="K725" s="65"/>
    </row>
    <row r="726" spans="10:11" x14ac:dyDescent="0.25">
      <c r="J726" s="69"/>
      <c r="K726" s="65"/>
    </row>
    <row r="727" spans="10:11" x14ac:dyDescent="0.25">
      <c r="J727" s="69"/>
      <c r="K727" s="65"/>
    </row>
    <row r="728" spans="10:11" x14ac:dyDescent="0.25">
      <c r="J728" s="69"/>
      <c r="K728" s="65"/>
    </row>
    <row r="729" spans="10:11" x14ac:dyDescent="0.25">
      <c r="J729" s="69"/>
      <c r="K729" s="65"/>
    </row>
    <row r="730" spans="10:11" x14ac:dyDescent="0.25">
      <c r="J730" s="69"/>
      <c r="K730" s="65"/>
    </row>
    <row r="731" spans="10:11" x14ac:dyDescent="0.25">
      <c r="J731" s="69"/>
      <c r="K731" s="65"/>
    </row>
    <row r="732" spans="10:11" x14ac:dyDescent="0.25">
      <c r="J732" s="69"/>
      <c r="K732" s="65"/>
    </row>
    <row r="733" spans="10:11" x14ac:dyDescent="0.25">
      <c r="J733" s="69"/>
      <c r="K733" s="65"/>
    </row>
    <row r="734" spans="10:11" x14ac:dyDescent="0.25">
      <c r="J734" s="69"/>
      <c r="K734" s="65"/>
    </row>
    <row r="735" spans="10:11" x14ac:dyDescent="0.25">
      <c r="J735" s="69"/>
      <c r="K735" s="65"/>
    </row>
    <row r="736" spans="10:11" x14ac:dyDescent="0.25">
      <c r="J736" s="69"/>
      <c r="K736" s="65"/>
    </row>
    <row r="737" spans="10:11" x14ac:dyDescent="0.25">
      <c r="J737" s="69"/>
      <c r="K737" s="65"/>
    </row>
    <row r="738" spans="10:11" x14ac:dyDescent="0.25">
      <c r="J738" s="69"/>
      <c r="K738" s="65"/>
    </row>
    <row r="739" spans="10:11" x14ac:dyDescent="0.25">
      <c r="J739" s="69"/>
      <c r="K739" s="65"/>
    </row>
    <row r="740" spans="10:11" x14ac:dyDescent="0.25">
      <c r="J740" s="69"/>
      <c r="K740" s="65"/>
    </row>
    <row r="741" spans="10:11" x14ac:dyDescent="0.25">
      <c r="J741" s="69"/>
      <c r="K741" s="65"/>
    </row>
    <row r="742" spans="10:11" x14ac:dyDescent="0.25">
      <c r="J742" s="69"/>
      <c r="K742" s="65"/>
    </row>
    <row r="743" spans="10:11" x14ac:dyDescent="0.25">
      <c r="J743" s="69"/>
      <c r="K743" s="65"/>
    </row>
    <row r="744" spans="10:11" x14ac:dyDescent="0.25">
      <c r="J744" s="69"/>
      <c r="K744" s="65"/>
    </row>
    <row r="745" spans="10:11" x14ac:dyDescent="0.25">
      <c r="J745" s="69"/>
      <c r="K745" s="65"/>
    </row>
    <row r="746" spans="10:11" x14ac:dyDescent="0.25">
      <c r="J746" s="69"/>
      <c r="K746" s="65"/>
    </row>
    <row r="747" spans="10:11" x14ac:dyDescent="0.25">
      <c r="J747" s="69"/>
      <c r="K747" s="65"/>
    </row>
    <row r="748" spans="10:11" x14ac:dyDescent="0.25">
      <c r="J748" s="69"/>
      <c r="K748" s="65"/>
    </row>
    <row r="749" spans="10:11" x14ac:dyDescent="0.25">
      <c r="J749" s="69"/>
      <c r="K749" s="65"/>
    </row>
    <row r="750" spans="10:11" x14ac:dyDescent="0.25">
      <c r="J750" s="69"/>
      <c r="K750" s="65"/>
    </row>
    <row r="751" spans="10:11" x14ac:dyDescent="0.25">
      <c r="J751" s="69"/>
      <c r="K751" s="65"/>
    </row>
    <row r="752" spans="10:11" x14ac:dyDescent="0.25">
      <c r="J752" s="69"/>
      <c r="K752" s="65"/>
    </row>
    <row r="753" spans="10:11" x14ac:dyDescent="0.25">
      <c r="J753" s="69"/>
      <c r="K753" s="65"/>
    </row>
    <row r="754" spans="10:11" x14ac:dyDescent="0.25">
      <c r="J754" s="69"/>
      <c r="K754" s="65"/>
    </row>
    <row r="755" spans="10:11" x14ac:dyDescent="0.25">
      <c r="J755" s="69"/>
      <c r="K755" s="65"/>
    </row>
    <row r="756" spans="10:11" x14ac:dyDescent="0.25">
      <c r="J756" s="69"/>
      <c r="K756" s="65"/>
    </row>
    <row r="757" spans="10:11" x14ac:dyDescent="0.25">
      <c r="J757" s="69"/>
      <c r="K757" s="65"/>
    </row>
    <row r="758" spans="10:11" x14ac:dyDescent="0.25">
      <c r="J758" s="69"/>
      <c r="K758" s="65"/>
    </row>
    <row r="759" spans="10:11" x14ac:dyDescent="0.25">
      <c r="J759" s="69"/>
      <c r="K759" s="65"/>
    </row>
    <row r="760" spans="10:11" x14ac:dyDescent="0.25">
      <c r="J760" s="69"/>
      <c r="K760" s="65"/>
    </row>
    <row r="761" spans="10:11" x14ac:dyDescent="0.25">
      <c r="J761" s="69"/>
      <c r="K761" s="65"/>
    </row>
    <row r="762" spans="10:11" x14ac:dyDescent="0.25">
      <c r="J762" s="69"/>
      <c r="K762" s="65"/>
    </row>
    <row r="763" spans="10:11" x14ac:dyDescent="0.25">
      <c r="J763" s="69"/>
      <c r="K763" s="65"/>
    </row>
    <row r="764" spans="10:11" x14ac:dyDescent="0.25">
      <c r="J764" s="69"/>
      <c r="K764" s="65"/>
    </row>
    <row r="765" spans="10:11" x14ac:dyDescent="0.25">
      <c r="J765" s="69"/>
      <c r="K765" s="65"/>
    </row>
    <row r="766" spans="10:11" x14ac:dyDescent="0.25">
      <c r="J766" s="69"/>
      <c r="K766" s="65"/>
    </row>
    <row r="767" spans="10:11" x14ac:dyDescent="0.25">
      <c r="J767" s="69"/>
      <c r="K767" s="65"/>
    </row>
    <row r="768" spans="10:11" x14ac:dyDescent="0.25">
      <c r="J768" s="69"/>
      <c r="K768" s="65"/>
    </row>
    <row r="769" spans="10:11" x14ac:dyDescent="0.25">
      <c r="J769" s="69"/>
      <c r="K769" s="65"/>
    </row>
    <row r="770" spans="10:11" x14ac:dyDescent="0.25">
      <c r="J770" s="69"/>
      <c r="K770" s="65"/>
    </row>
    <row r="771" spans="10:11" x14ac:dyDescent="0.25">
      <c r="J771" s="69"/>
      <c r="K771" s="65"/>
    </row>
    <row r="772" spans="10:11" x14ac:dyDescent="0.25">
      <c r="J772" s="69"/>
      <c r="K772" s="65"/>
    </row>
    <row r="773" spans="10:11" x14ac:dyDescent="0.25">
      <c r="J773" s="69"/>
      <c r="K773" s="65"/>
    </row>
    <row r="774" spans="10:11" x14ac:dyDescent="0.25">
      <c r="J774" s="69"/>
      <c r="K774" s="65"/>
    </row>
    <row r="775" spans="10:11" x14ac:dyDescent="0.25">
      <c r="J775" s="69"/>
      <c r="K775" s="65"/>
    </row>
    <row r="776" spans="10:11" x14ac:dyDescent="0.25">
      <c r="J776" s="69"/>
      <c r="K776" s="65"/>
    </row>
    <row r="777" spans="10:11" x14ac:dyDescent="0.25">
      <c r="J777" s="69"/>
      <c r="K777" s="65"/>
    </row>
    <row r="778" spans="10:11" x14ac:dyDescent="0.25">
      <c r="J778" s="69"/>
      <c r="K778" s="65"/>
    </row>
    <row r="779" spans="10:11" x14ac:dyDescent="0.25">
      <c r="J779" s="69"/>
      <c r="K779" s="65"/>
    </row>
    <row r="780" spans="10:11" x14ac:dyDescent="0.25">
      <c r="J780" s="69"/>
      <c r="K780" s="65"/>
    </row>
    <row r="781" spans="10:11" x14ac:dyDescent="0.25">
      <c r="J781" s="69"/>
      <c r="K781" s="65"/>
    </row>
    <row r="782" spans="10:11" x14ac:dyDescent="0.25">
      <c r="J782" s="69"/>
      <c r="K782" s="65"/>
    </row>
    <row r="783" spans="10:11" x14ac:dyDescent="0.25">
      <c r="J783" s="69"/>
      <c r="K783" s="65"/>
    </row>
    <row r="784" spans="10:11" x14ac:dyDescent="0.25">
      <c r="J784" s="69"/>
      <c r="K784" s="65"/>
    </row>
    <row r="785" spans="10:11" x14ac:dyDescent="0.25">
      <c r="J785" s="69"/>
      <c r="K785" s="65"/>
    </row>
    <row r="786" spans="10:11" x14ac:dyDescent="0.25">
      <c r="J786" s="69"/>
      <c r="K786" s="65"/>
    </row>
    <row r="787" spans="10:11" x14ac:dyDescent="0.25">
      <c r="J787" s="69"/>
      <c r="K787" s="65"/>
    </row>
    <row r="788" spans="10:11" x14ac:dyDescent="0.25">
      <c r="J788" s="69"/>
      <c r="K788" s="65"/>
    </row>
    <row r="789" spans="10:11" x14ac:dyDescent="0.25">
      <c r="J789" s="69"/>
      <c r="K789" s="65"/>
    </row>
    <row r="790" spans="10:11" x14ac:dyDescent="0.25">
      <c r="J790" s="69"/>
      <c r="K790" s="65"/>
    </row>
    <row r="791" spans="10:11" x14ac:dyDescent="0.25">
      <c r="J791" s="69"/>
      <c r="K791" s="65"/>
    </row>
    <row r="792" spans="10:11" x14ac:dyDescent="0.25">
      <c r="J792" s="69"/>
      <c r="K792" s="65"/>
    </row>
    <row r="793" spans="10:11" x14ac:dyDescent="0.25">
      <c r="J793" s="69"/>
      <c r="K793" s="65"/>
    </row>
    <row r="794" spans="10:11" x14ac:dyDescent="0.25">
      <c r="J794" s="69"/>
      <c r="K794" s="65"/>
    </row>
    <row r="795" spans="10:11" x14ac:dyDescent="0.25">
      <c r="J795" s="69"/>
      <c r="K795" s="65"/>
    </row>
    <row r="796" spans="10:11" x14ac:dyDescent="0.25">
      <c r="J796" s="69"/>
      <c r="K796" s="65"/>
    </row>
    <row r="797" spans="10:11" x14ac:dyDescent="0.25">
      <c r="J797" s="69"/>
      <c r="K797" s="65"/>
    </row>
    <row r="798" spans="10:11" x14ac:dyDescent="0.25">
      <c r="J798" s="69"/>
      <c r="K798" s="65"/>
    </row>
    <row r="799" spans="10:11" x14ac:dyDescent="0.25">
      <c r="J799" s="69"/>
      <c r="K799" s="65"/>
    </row>
    <row r="800" spans="10:11" x14ac:dyDescent="0.25">
      <c r="J800" s="69"/>
      <c r="K800" s="65"/>
    </row>
    <row r="801" spans="10:11" x14ac:dyDescent="0.25">
      <c r="J801" s="69"/>
      <c r="K801" s="65"/>
    </row>
    <row r="802" spans="10:11" x14ac:dyDescent="0.25">
      <c r="J802" s="69"/>
      <c r="K802" s="65"/>
    </row>
    <row r="803" spans="10:11" x14ac:dyDescent="0.25">
      <c r="J803" s="69"/>
      <c r="K803" s="65"/>
    </row>
    <row r="804" spans="10:11" x14ac:dyDescent="0.25">
      <c r="J804" s="69"/>
      <c r="K804" s="65"/>
    </row>
    <row r="805" spans="10:11" x14ac:dyDescent="0.25">
      <c r="J805" s="69"/>
      <c r="K805" s="65"/>
    </row>
    <row r="806" spans="10:11" x14ac:dyDescent="0.25">
      <c r="J806" s="69"/>
      <c r="K806" s="65"/>
    </row>
    <row r="807" spans="10:11" x14ac:dyDescent="0.25">
      <c r="J807" s="69"/>
      <c r="K807" s="65"/>
    </row>
    <row r="808" spans="10:11" x14ac:dyDescent="0.25">
      <c r="J808" s="69"/>
      <c r="K808" s="65"/>
    </row>
    <row r="809" spans="10:11" x14ac:dyDescent="0.25">
      <c r="J809" s="69"/>
      <c r="K809" s="65"/>
    </row>
    <row r="810" spans="10:11" x14ac:dyDescent="0.25">
      <c r="J810" s="69"/>
      <c r="K810" s="65"/>
    </row>
    <row r="811" spans="10:11" x14ac:dyDescent="0.25">
      <c r="J811" s="69"/>
      <c r="K811" s="65"/>
    </row>
    <row r="812" spans="10:11" x14ac:dyDescent="0.25">
      <c r="J812" s="69"/>
      <c r="K812" s="65"/>
    </row>
    <row r="813" spans="10:11" x14ac:dyDescent="0.25">
      <c r="J813" s="69"/>
      <c r="K813" s="65"/>
    </row>
    <row r="814" spans="10:11" x14ac:dyDescent="0.25">
      <c r="J814" s="69"/>
      <c r="K814" s="65"/>
    </row>
    <row r="815" spans="10:11" x14ac:dyDescent="0.25">
      <c r="J815" s="69"/>
      <c r="K815" s="65"/>
    </row>
    <row r="816" spans="10:11" x14ac:dyDescent="0.25">
      <c r="J816" s="69"/>
      <c r="K816" s="65"/>
    </row>
    <row r="817" spans="10:11" x14ac:dyDescent="0.25">
      <c r="J817" s="69"/>
      <c r="K817" s="65"/>
    </row>
    <row r="818" spans="10:11" x14ac:dyDescent="0.25">
      <c r="J818" s="69"/>
      <c r="K818" s="65"/>
    </row>
    <row r="819" spans="10:11" x14ac:dyDescent="0.25">
      <c r="J819" s="69"/>
      <c r="K819" s="65"/>
    </row>
    <row r="820" spans="10:11" x14ac:dyDescent="0.25">
      <c r="J820" s="69"/>
      <c r="K820" s="65"/>
    </row>
    <row r="821" spans="10:11" x14ac:dyDescent="0.25">
      <c r="J821" s="69"/>
      <c r="K821" s="65"/>
    </row>
    <row r="822" spans="10:11" x14ac:dyDescent="0.25">
      <c r="J822" s="69"/>
      <c r="K822" s="65"/>
    </row>
    <row r="823" spans="10:11" x14ac:dyDescent="0.25">
      <c r="J823" s="69"/>
      <c r="K823" s="65"/>
    </row>
    <row r="824" spans="10:11" x14ac:dyDescent="0.25">
      <c r="J824" s="69"/>
      <c r="K824" s="65"/>
    </row>
    <row r="825" spans="10:11" x14ac:dyDescent="0.25">
      <c r="J825" s="69"/>
      <c r="K825" s="65"/>
    </row>
    <row r="826" spans="10:11" x14ac:dyDescent="0.25">
      <c r="J826" s="69"/>
      <c r="K826" s="65"/>
    </row>
    <row r="827" spans="10:11" x14ac:dyDescent="0.25">
      <c r="J827" s="69"/>
      <c r="K827" s="65"/>
    </row>
    <row r="828" spans="10:11" x14ac:dyDescent="0.25">
      <c r="J828" s="69"/>
      <c r="K828" s="65"/>
    </row>
    <row r="829" spans="10:11" x14ac:dyDescent="0.25">
      <c r="J829" s="69"/>
      <c r="K829" s="65"/>
    </row>
    <row r="830" spans="10:11" x14ac:dyDescent="0.25">
      <c r="J830" s="69"/>
      <c r="K830" s="65"/>
    </row>
    <row r="831" spans="10:11" x14ac:dyDescent="0.25">
      <c r="J831" s="69"/>
      <c r="K831" s="65"/>
    </row>
    <row r="832" spans="10:11" x14ac:dyDescent="0.25">
      <c r="J832" s="69"/>
      <c r="K832" s="65"/>
    </row>
    <row r="833" spans="10:11" x14ac:dyDescent="0.25">
      <c r="J833" s="69"/>
      <c r="K833" s="65"/>
    </row>
    <row r="834" spans="10:11" x14ac:dyDescent="0.25">
      <c r="J834" s="69"/>
      <c r="K834" s="65"/>
    </row>
    <row r="835" spans="10:11" x14ac:dyDescent="0.25">
      <c r="J835" s="69"/>
      <c r="K835" s="65"/>
    </row>
    <row r="836" spans="10:11" x14ac:dyDescent="0.25">
      <c r="J836" s="69"/>
      <c r="K836" s="65"/>
    </row>
    <row r="837" spans="10:11" x14ac:dyDescent="0.25">
      <c r="J837" s="69"/>
      <c r="K837" s="65"/>
    </row>
    <row r="838" spans="10:11" x14ac:dyDescent="0.25">
      <c r="J838" s="69"/>
      <c r="K838" s="65"/>
    </row>
    <row r="839" spans="10:11" x14ac:dyDescent="0.25">
      <c r="J839" s="69"/>
      <c r="K839" s="65"/>
    </row>
    <row r="840" spans="10:11" x14ac:dyDescent="0.25">
      <c r="J840" s="69"/>
      <c r="K840" s="65"/>
    </row>
    <row r="841" spans="10:11" x14ac:dyDescent="0.25">
      <c r="J841" s="69"/>
      <c r="K841" s="65"/>
    </row>
    <row r="842" spans="10:11" x14ac:dyDescent="0.25">
      <c r="J842" s="69"/>
      <c r="K842" s="65"/>
    </row>
    <row r="843" spans="10:11" x14ac:dyDescent="0.25">
      <c r="J843" s="69"/>
      <c r="K843" s="65"/>
    </row>
    <row r="844" spans="10:11" x14ac:dyDescent="0.25">
      <c r="J844" s="69"/>
      <c r="K844" s="65"/>
    </row>
    <row r="845" spans="10:11" x14ac:dyDescent="0.25">
      <c r="J845" s="69"/>
      <c r="K845" s="65"/>
    </row>
    <row r="846" spans="10:11" x14ac:dyDescent="0.25">
      <c r="J846" s="69"/>
      <c r="K846" s="65"/>
    </row>
    <row r="847" spans="10:11" x14ac:dyDescent="0.25">
      <c r="J847" s="69"/>
      <c r="K847" s="65"/>
    </row>
    <row r="848" spans="10:11" x14ac:dyDescent="0.25">
      <c r="J848" s="69"/>
      <c r="K848" s="65"/>
    </row>
    <row r="849" spans="10:11" x14ac:dyDescent="0.25">
      <c r="J849" s="69"/>
      <c r="K849" s="65"/>
    </row>
    <row r="850" spans="10:11" x14ac:dyDescent="0.25">
      <c r="J850" s="69"/>
      <c r="K850" s="65"/>
    </row>
    <row r="851" spans="10:11" x14ac:dyDescent="0.25">
      <c r="J851" s="69"/>
      <c r="K851" s="65"/>
    </row>
    <row r="852" spans="10:11" x14ac:dyDescent="0.25">
      <c r="J852" s="69"/>
      <c r="K852" s="65"/>
    </row>
    <row r="853" spans="10:11" x14ac:dyDescent="0.25">
      <c r="J853" s="69"/>
      <c r="K853" s="65"/>
    </row>
    <row r="854" spans="10:11" x14ac:dyDescent="0.25">
      <c r="J854" s="69"/>
      <c r="K854" s="65"/>
    </row>
    <row r="855" spans="10:11" x14ac:dyDescent="0.25">
      <c r="J855" s="69"/>
      <c r="K855" s="65"/>
    </row>
    <row r="856" spans="10:11" x14ac:dyDescent="0.25">
      <c r="J856" s="69"/>
      <c r="K856" s="65"/>
    </row>
    <row r="857" spans="10:11" x14ac:dyDescent="0.25">
      <c r="J857" s="69"/>
      <c r="K857" s="65"/>
    </row>
    <row r="858" spans="10:11" x14ac:dyDescent="0.25">
      <c r="J858" s="69"/>
      <c r="K858" s="65"/>
    </row>
    <row r="859" spans="10:11" x14ac:dyDescent="0.25">
      <c r="J859" s="69"/>
      <c r="K859" s="65"/>
    </row>
    <row r="860" spans="10:11" x14ac:dyDescent="0.25">
      <c r="J860" s="69"/>
      <c r="K860" s="65"/>
    </row>
    <row r="861" spans="10:11" x14ac:dyDescent="0.25">
      <c r="J861" s="69"/>
      <c r="K861" s="65"/>
    </row>
    <row r="862" spans="10:11" x14ac:dyDescent="0.25">
      <c r="J862" s="69"/>
      <c r="K862" s="65"/>
    </row>
    <row r="863" spans="10:11" x14ac:dyDescent="0.25">
      <c r="J863" s="69"/>
      <c r="K863" s="65"/>
    </row>
    <row r="864" spans="10:11" x14ac:dyDescent="0.25">
      <c r="J864" s="69"/>
      <c r="K864" s="65"/>
    </row>
    <row r="865" spans="10:11" x14ac:dyDescent="0.25">
      <c r="J865" s="69"/>
      <c r="K865" s="65"/>
    </row>
    <row r="866" spans="10:11" x14ac:dyDescent="0.25">
      <c r="J866" s="69"/>
      <c r="K866" s="65"/>
    </row>
    <row r="867" spans="10:11" x14ac:dyDescent="0.25">
      <c r="J867" s="69"/>
      <c r="K867" s="65"/>
    </row>
    <row r="868" spans="10:11" x14ac:dyDescent="0.25">
      <c r="J868" s="69"/>
      <c r="K868" s="65"/>
    </row>
    <row r="869" spans="10:11" x14ac:dyDescent="0.25">
      <c r="J869" s="69"/>
      <c r="K869" s="65"/>
    </row>
    <row r="870" spans="10:11" x14ac:dyDescent="0.25">
      <c r="J870" s="69"/>
      <c r="K870" s="65"/>
    </row>
    <row r="871" spans="10:11" x14ac:dyDescent="0.25">
      <c r="J871" s="69"/>
      <c r="K871" s="65"/>
    </row>
    <row r="872" spans="10:11" x14ac:dyDescent="0.25">
      <c r="J872" s="69"/>
      <c r="K872" s="65"/>
    </row>
    <row r="873" spans="10:11" x14ac:dyDescent="0.25">
      <c r="J873" s="69"/>
      <c r="K873" s="65"/>
    </row>
    <row r="874" spans="10:11" x14ac:dyDescent="0.25">
      <c r="J874" s="69"/>
      <c r="K874" s="65"/>
    </row>
    <row r="875" spans="10:11" x14ac:dyDescent="0.25">
      <c r="J875" s="69"/>
      <c r="K875" s="65"/>
    </row>
    <row r="876" spans="10:11" x14ac:dyDescent="0.25">
      <c r="J876" s="69"/>
      <c r="K876" s="65"/>
    </row>
    <row r="877" spans="10:11" x14ac:dyDescent="0.25">
      <c r="J877" s="69"/>
      <c r="K877" s="65"/>
    </row>
    <row r="878" spans="10:11" x14ac:dyDescent="0.25">
      <c r="J878" s="69"/>
      <c r="K878" s="65"/>
    </row>
    <row r="879" spans="10:11" x14ac:dyDescent="0.25">
      <c r="J879" s="69"/>
      <c r="K879" s="65"/>
    </row>
    <row r="880" spans="10:11" x14ac:dyDescent="0.25">
      <c r="J880" s="69"/>
      <c r="K880" s="65"/>
    </row>
    <row r="881" spans="10:11" x14ac:dyDescent="0.25">
      <c r="J881" s="69"/>
      <c r="K881" s="65"/>
    </row>
    <row r="882" spans="10:11" x14ac:dyDescent="0.25">
      <c r="J882" s="69"/>
      <c r="K882" s="65"/>
    </row>
    <row r="883" spans="10:11" x14ac:dyDescent="0.25">
      <c r="J883" s="69"/>
      <c r="K883" s="65"/>
    </row>
    <row r="884" spans="10:11" x14ac:dyDescent="0.25">
      <c r="J884" s="69"/>
      <c r="K884" s="65"/>
    </row>
    <row r="885" spans="10:11" x14ac:dyDescent="0.25">
      <c r="J885" s="69"/>
      <c r="K885" s="65"/>
    </row>
    <row r="886" spans="10:11" x14ac:dyDescent="0.25">
      <c r="J886" s="69"/>
      <c r="K886" s="65"/>
    </row>
    <row r="887" spans="10:11" x14ac:dyDescent="0.25">
      <c r="J887" s="69"/>
      <c r="K887" s="65"/>
    </row>
    <row r="888" spans="10:11" x14ac:dyDescent="0.25">
      <c r="J888" s="69"/>
      <c r="K888" s="65"/>
    </row>
    <row r="889" spans="10:11" x14ac:dyDescent="0.25">
      <c r="J889" s="69"/>
      <c r="K889" s="65"/>
    </row>
    <row r="890" spans="10:11" x14ac:dyDescent="0.25">
      <c r="J890" s="69"/>
      <c r="K890" s="65"/>
    </row>
    <row r="891" spans="10:11" x14ac:dyDescent="0.25">
      <c r="J891" s="69"/>
      <c r="K891" s="65"/>
    </row>
    <row r="892" spans="10:11" x14ac:dyDescent="0.25">
      <c r="J892" s="69"/>
      <c r="K892" s="65"/>
    </row>
    <row r="893" spans="10:11" x14ac:dyDescent="0.25">
      <c r="J893" s="69"/>
      <c r="K893" s="65"/>
    </row>
    <row r="894" spans="10:11" x14ac:dyDescent="0.25">
      <c r="J894" s="69"/>
      <c r="K894" s="65"/>
    </row>
    <row r="895" spans="10:11" x14ac:dyDescent="0.25">
      <c r="J895" s="69"/>
      <c r="K895" s="65"/>
    </row>
    <row r="896" spans="10:11" x14ac:dyDescent="0.25">
      <c r="J896" s="69"/>
      <c r="K896" s="65"/>
    </row>
    <row r="897" spans="10:11" x14ac:dyDescent="0.25">
      <c r="J897" s="69"/>
      <c r="K897" s="65"/>
    </row>
    <row r="898" spans="10:11" x14ac:dyDescent="0.25">
      <c r="J898" s="69"/>
      <c r="K898" s="65"/>
    </row>
    <row r="899" spans="10:11" x14ac:dyDescent="0.25">
      <c r="J899" s="69"/>
      <c r="K899" s="65"/>
    </row>
    <row r="900" spans="10:11" x14ac:dyDescent="0.25">
      <c r="J900" s="69"/>
      <c r="K900" s="65"/>
    </row>
    <row r="901" spans="10:11" x14ac:dyDescent="0.25">
      <c r="J901" s="69"/>
      <c r="K901" s="65"/>
    </row>
    <row r="902" spans="10:11" x14ac:dyDescent="0.25">
      <c r="J902" s="69"/>
      <c r="K902" s="65"/>
    </row>
    <row r="903" spans="10:11" x14ac:dyDescent="0.25">
      <c r="J903" s="69"/>
      <c r="K903" s="65"/>
    </row>
    <row r="904" spans="10:11" x14ac:dyDescent="0.25">
      <c r="J904" s="69"/>
      <c r="K904" s="65"/>
    </row>
    <row r="905" spans="10:11" x14ac:dyDescent="0.25">
      <c r="J905" s="69"/>
      <c r="K905" s="65"/>
    </row>
    <row r="906" spans="10:11" x14ac:dyDescent="0.25">
      <c r="J906" s="69"/>
      <c r="K906" s="65"/>
    </row>
    <row r="907" spans="10:11" x14ac:dyDescent="0.25">
      <c r="J907" s="69"/>
      <c r="K907" s="65"/>
    </row>
    <row r="908" spans="10:11" x14ac:dyDescent="0.25">
      <c r="J908" s="69"/>
      <c r="K908" s="65"/>
    </row>
    <row r="909" spans="10:11" x14ac:dyDescent="0.25">
      <c r="J909" s="69"/>
      <c r="K909" s="65"/>
    </row>
    <row r="910" spans="10:11" x14ac:dyDescent="0.25">
      <c r="J910" s="69"/>
      <c r="K910" s="65"/>
    </row>
    <row r="911" spans="10:11" x14ac:dyDescent="0.25">
      <c r="J911" s="69"/>
      <c r="K911" s="65"/>
    </row>
    <row r="912" spans="10:11" x14ac:dyDescent="0.25">
      <c r="J912" s="69"/>
      <c r="K912" s="65"/>
    </row>
    <row r="913" spans="10:12" x14ac:dyDescent="0.25">
      <c r="J913" s="69"/>
      <c r="K913" s="65"/>
    </row>
    <row r="914" spans="10:12" x14ac:dyDescent="0.25">
      <c r="J914" s="69"/>
      <c r="K914" s="65"/>
    </row>
    <row r="915" spans="10:12" x14ac:dyDescent="0.25">
      <c r="J915" s="69"/>
      <c r="K915" s="65"/>
    </row>
    <row r="916" spans="10:12" x14ac:dyDescent="0.25">
      <c r="J916" s="69"/>
      <c r="K916" s="65"/>
    </row>
    <row r="917" spans="10:12" x14ac:dyDescent="0.25">
      <c r="J917" s="69"/>
      <c r="K917" s="65"/>
    </row>
    <row r="918" spans="10:12" x14ac:dyDescent="0.25">
      <c r="J918" s="69"/>
      <c r="K918" s="65"/>
    </row>
    <row r="919" spans="10:12" x14ac:dyDescent="0.25">
      <c r="J919" s="69"/>
      <c r="K919" s="65"/>
    </row>
    <row r="920" spans="10:12" x14ac:dyDescent="0.25">
      <c r="J920" s="69"/>
      <c r="K920" s="65"/>
    </row>
    <row r="921" spans="10:12" x14ac:dyDescent="0.25">
      <c r="J921" s="69"/>
      <c r="K921" s="65"/>
    </row>
    <row r="922" spans="10:12" x14ac:dyDescent="0.25">
      <c r="J922" s="69"/>
      <c r="K922" s="65"/>
    </row>
    <row r="923" spans="10:12" x14ac:dyDescent="0.25">
      <c r="J923" s="69"/>
      <c r="K923" s="65"/>
    </row>
    <row r="924" spans="10:12" x14ac:dyDescent="0.25">
      <c r="J924" s="69"/>
      <c r="K924" s="65"/>
    </row>
    <row r="925" spans="10:12" x14ac:dyDescent="0.25">
      <c r="J925" s="69"/>
      <c r="K925" s="65"/>
    </row>
    <row r="926" spans="10:12" x14ac:dyDescent="0.25">
      <c r="J926" s="69"/>
      <c r="K926" s="65"/>
      <c r="L926" s="18"/>
    </row>
    <row r="927" spans="10:12" x14ac:dyDescent="0.25">
      <c r="J927" s="69"/>
      <c r="K927" s="65"/>
    </row>
    <row r="928" spans="10:12" x14ac:dyDescent="0.25">
      <c r="J928" s="69"/>
      <c r="K928" s="65"/>
    </row>
    <row r="929" spans="10:11" x14ac:dyDescent="0.25">
      <c r="J929" s="69"/>
      <c r="K929" s="65"/>
    </row>
    <row r="930" spans="10:11" x14ac:dyDescent="0.25">
      <c r="J930" s="69"/>
      <c r="K930" s="65"/>
    </row>
    <row r="931" spans="10:11" x14ac:dyDescent="0.25">
      <c r="J931" s="69"/>
      <c r="K931" s="65"/>
    </row>
    <row r="932" spans="10:11" x14ac:dyDescent="0.25">
      <c r="J932" s="69"/>
      <c r="K932" s="65"/>
    </row>
    <row r="933" spans="10:11" x14ac:dyDescent="0.25">
      <c r="J933" s="69"/>
      <c r="K933" s="65"/>
    </row>
    <row r="934" spans="10:11" x14ac:dyDescent="0.25">
      <c r="J934" s="69"/>
      <c r="K934" s="65"/>
    </row>
    <row r="935" spans="10:11" x14ac:dyDescent="0.25">
      <c r="J935" s="69"/>
      <c r="K935" s="65"/>
    </row>
    <row r="936" spans="10:11" x14ac:dyDescent="0.25">
      <c r="J936" s="69"/>
      <c r="K936" s="65"/>
    </row>
    <row r="937" spans="10:11" x14ac:dyDescent="0.25">
      <c r="J937" s="69"/>
      <c r="K937" s="65"/>
    </row>
    <row r="938" spans="10:11" x14ac:dyDescent="0.25">
      <c r="J938" s="69"/>
      <c r="K938" s="65"/>
    </row>
    <row r="939" spans="10:11" x14ac:dyDescent="0.25">
      <c r="J939" s="69"/>
      <c r="K939" s="65"/>
    </row>
    <row r="940" spans="10:11" x14ac:dyDescent="0.25">
      <c r="J940" s="69"/>
      <c r="K940" s="65"/>
    </row>
    <row r="941" spans="10:11" x14ac:dyDescent="0.25">
      <c r="J941" s="69"/>
      <c r="K941" s="65"/>
    </row>
    <row r="942" spans="10:11" x14ac:dyDescent="0.25">
      <c r="J942" s="69"/>
      <c r="K942" s="65"/>
    </row>
    <row r="943" spans="10:11" x14ac:dyDescent="0.25">
      <c r="J943" s="69"/>
      <c r="K943" s="65"/>
    </row>
    <row r="944" spans="10:11" x14ac:dyDescent="0.25">
      <c r="J944" s="69"/>
      <c r="K944" s="65"/>
    </row>
    <row r="945" spans="10:13" x14ac:dyDescent="0.25">
      <c r="J945" s="69"/>
      <c r="K945" s="65"/>
    </row>
    <row r="946" spans="10:13" x14ac:dyDescent="0.25">
      <c r="J946" s="69"/>
      <c r="K946" s="67"/>
      <c r="L946" s="30"/>
      <c r="M946" s="4"/>
    </row>
  </sheetData>
  <sortState xmlns:xlrd2="http://schemas.microsoft.com/office/spreadsheetml/2017/richdata2" ref="J16:M30">
    <sortCondition descending="1" ref="J16:J30"/>
  </sortState>
  <mergeCells count="5">
    <mergeCell ref="P5:Q5"/>
    <mergeCell ref="A6:B6"/>
    <mergeCell ref="J6:M6"/>
    <mergeCell ref="H5:M5"/>
    <mergeCell ref="A5:B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C3AE4-293B-4170-B789-D4842E038B44}">
  <dimension ref="A1:H148"/>
  <sheetViews>
    <sheetView topLeftCell="A100" workbookViewId="0">
      <selection activeCell="E112" sqref="E112"/>
    </sheetView>
  </sheetViews>
  <sheetFormatPr baseColWidth="10" defaultColWidth="9.140625" defaultRowHeight="25.5" customHeight="1" x14ac:dyDescent="0.25"/>
  <cols>
    <col min="1" max="1" width="53.42578125" style="145" customWidth="1"/>
    <col min="2" max="2" width="21.140625" style="145" customWidth="1"/>
    <col min="3" max="3" width="27.85546875" style="145" customWidth="1"/>
    <col min="4" max="4" width="25.28515625" style="145" customWidth="1"/>
    <col min="5" max="5" width="13.42578125" style="145" customWidth="1"/>
    <col min="6" max="6" width="12.28515625" style="145" customWidth="1"/>
    <col min="7" max="7" width="15.140625" style="145" customWidth="1"/>
    <col min="8" max="8" width="12.42578125" style="145" customWidth="1"/>
    <col min="9" max="9" width="26.5703125" style="145" customWidth="1"/>
    <col min="10" max="16384" width="9.140625" style="145"/>
  </cols>
  <sheetData>
    <row r="1" spans="1:8" ht="25.5" customHeight="1" x14ac:dyDescent="0.25">
      <c r="A1" s="187" t="s">
        <v>287</v>
      </c>
    </row>
    <row r="2" spans="1:8" ht="25.5" customHeight="1" x14ac:dyDescent="0.25">
      <c r="A2" s="188" t="s">
        <v>341</v>
      </c>
    </row>
    <row r="3" spans="1:8" ht="25.5" customHeight="1" x14ac:dyDescent="0.25">
      <c r="A3" s="189" t="s">
        <v>158</v>
      </c>
    </row>
    <row r="4" spans="1:8" ht="25.5" customHeight="1" x14ac:dyDescent="0.35">
      <c r="A4" s="189" t="s">
        <v>159</v>
      </c>
      <c r="D4" s="190" t="s">
        <v>339</v>
      </c>
    </row>
    <row r="5" spans="1:8" ht="25.5" customHeight="1" x14ac:dyDescent="0.25">
      <c r="A5" s="97" t="s">
        <v>1</v>
      </c>
    </row>
    <row r="6" spans="1:8" ht="25.5" customHeight="1" x14ac:dyDescent="0.25">
      <c r="A6" s="99" t="s">
        <v>18</v>
      </c>
      <c r="B6" s="89" t="s">
        <v>156</v>
      </c>
      <c r="C6" s="89" t="s">
        <v>157</v>
      </c>
      <c r="D6" s="89" t="s">
        <v>19</v>
      </c>
      <c r="E6" s="89" t="s">
        <v>20</v>
      </c>
      <c r="F6" s="89" t="s">
        <v>21</v>
      </c>
      <c r="G6" s="89" t="s">
        <v>22</v>
      </c>
      <c r="H6" s="113" t="s">
        <v>174</v>
      </c>
    </row>
    <row r="7" spans="1:8" ht="25.5" customHeight="1" x14ac:dyDescent="0.25">
      <c r="A7" s="192" t="s">
        <v>18</v>
      </c>
      <c r="B7" s="193" t="s">
        <v>156</v>
      </c>
      <c r="C7" s="193" t="s">
        <v>157</v>
      </c>
      <c r="D7" s="193" t="s">
        <v>19</v>
      </c>
      <c r="E7" s="193" t="s">
        <v>20</v>
      </c>
      <c r="F7" s="193" t="s">
        <v>21</v>
      </c>
      <c r="G7" s="194" t="s">
        <v>22</v>
      </c>
      <c r="H7" s="114"/>
    </row>
    <row r="8" spans="1:8" ht="25.5" customHeight="1" x14ac:dyDescent="0.25">
      <c r="A8" s="192" t="s">
        <v>23</v>
      </c>
      <c r="B8" s="193">
        <v>4138151.98</v>
      </c>
      <c r="C8" s="193">
        <v>6556813.9100000001</v>
      </c>
      <c r="D8" s="193">
        <v>4766913.6500000004</v>
      </c>
      <c r="E8" s="193">
        <v>4765383.87</v>
      </c>
      <c r="F8" s="193">
        <v>4756836.29</v>
      </c>
      <c r="G8" s="194">
        <v>0.7268</v>
      </c>
      <c r="H8" s="114"/>
    </row>
    <row r="9" spans="1:8" ht="25.5" customHeight="1" x14ac:dyDescent="0.25">
      <c r="A9" s="192" t="s">
        <v>26</v>
      </c>
      <c r="B9" s="193">
        <v>863294</v>
      </c>
      <c r="C9" s="193">
        <v>1548823.75</v>
      </c>
      <c r="D9" s="193">
        <v>831133.41</v>
      </c>
      <c r="E9" s="193">
        <v>831133.41</v>
      </c>
      <c r="F9" s="193">
        <v>738313.12</v>
      </c>
      <c r="G9" s="194">
        <v>0.53659999999999997</v>
      </c>
      <c r="H9" s="114"/>
    </row>
    <row r="10" spans="1:8" ht="25.5" customHeight="1" x14ac:dyDescent="0.25">
      <c r="A10" s="192" t="s">
        <v>292</v>
      </c>
      <c r="B10" s="193">
        <v>897095.48</v>
      </c>
      <c r="C10" s="193">
        <v>1330834.82</v>
      </c>
      <c r="D10" s="193">
        <v>929338.69</v>
      </c>
      <c r="E10" s="193">
        <v>928927.56</v>
      </c>
      <c r="F10" s="193">
        <v>859604.21</v>
      </c>
      <c r="G10" s="194">
        <v>0.69799999999999995</v>
      </c>
      <c r="H10" s="114"/>
    </row>
    <row r="11" spans="1:8" ht="25.5" customHeight="1" x14ac:dyDescent="0.25">
      <c r="A11" s="192" t="s">
        <v>24</v>
      </c>
      <c r="B11" s="193">
        <v>774959</v>
      </c>
      <c r="C11" s="193">
        <v>1190309.02</v>
      </c>
      <c r="D11" s="193">
        <v>935042.15</v>
      </c>
      <c r="E11" s="193">
        <v>935042.15</v>
      </c>
      <c r="F11" s="193">
        <v>934696.37</v>
      </c>
      <c r="G11" s="194">
        <v>0.78549999999999998</v>
      </c>
      <c r="H11" s="114"/>
    </row>
    <row r="12" spans="1:8" ht="25.5" customHeight="1" x14ac:dyDescent="0.25">
      <c r="A12" s="192" t="s">
        <v>25</v>
      </c>
      <c r="B12" s="193">
        <v>497419.95</v>
      </c>
      <c r="C12" s="193">
        <v>913929.42</v>
      </c>
      <c r="D12" s="193">
        <v>644320.43000000005</v>
      </c>
      <c r="E12" s="193">
        <v>625457.9</v>
      </c>
      <c r="F12" s="193">
        <v>523959.77</v>
      </c>
      <c r="G12" s="194">
        <v>0.68440000000000001</v>
      </c>
      <c r="H12" s="114"/>
    </row>
    <row r="13" spans="1:8" ht="25.5" customHeight="1" x14ac:dyDescent="0.25">
      <c r="A13" s="192" t="s">
        <v>31</v>
      </c>
      <c r="B13" s="193">
        <v>523820.56</v>
      </c>
      <c r="C13" s="193">
        <v>725393.6</v>
      </c>
      <c r="D13" s="193">
        <v>659384.55000000005</v>
      </c>
      <c r="E13" s="193">
        <v>645964.87</v>
      </c>
      <c r="F13" s="193">
        <v>613277.21</v>
      </c>
      <c r="G13" s="194">
        <v>0.89049999999999996</v>
      </c>
      <c r="H13" s="114"/>
    </row>
    <row r="14" spans="1:8" ht="25.5" customHeight="1" x14ac:dyDescent="0.25">
      <c r="A14" s="192" t="s">
        <v>28</v>
      </c>
      <c r="B14" s="193">
        <v>302626.33</v>
      </c>
      <c r="C14" s="193">
        <v>461590.92</v>
      </c>
      <c r="D14" s="193">
        <v>336196.54</v>
      </c>
      <c r="E14" s="193">
        <v>336049.11</v>
      </c>
      <c r="F14" s="193">
        <v>329865.96000000002</v>
      </c>
      <c r="G14" s="194">
        <v>0.72799999999999998</v>
      </c>
      <c r="H14" s="114"/>
    </row>
    <row r="15" spans="1:8" ht="25.5" customHeight="1" x14ac:dyDescent="0.25">
      <c r="A15" s="192" t="s">
        <v>36</v>
      </c>
      <c r="B15" s="193">
        <v>229219.11</v>
      </c>
      <c r="C15" s="193">
        <v>257177.5</v>
      </c>
      <c r="D15" s="193">
        <v>199055.82</v>
      </c>
      <c r="E15" s="193">
        <v>159078.64000000001</v>
      </c>
      <c r="F15" s="193">
        <v>134728.35</v>
      </c>
      <c r="G15" s="194">
        <v>0.61860000000000004</v>
      </c>
      <c r="H15" s="114"/>
    </row>
    <row r="16" spans="1:8" ht="25.5" customHeight="1" x14ac:dyDescent="0.25">
      <c r="A16" s="192" t="s">
        <v>39</v>
      </c>
      <c r="B16" s="193">
        <v>157414.17000000001</v>
      </c>
      <c r="C16" s="193">
        <v>255409.46</v>
      </c>
      <c r="D16" s="193">
        <v>207651.8</v>
      </c>
      <c r="E16" s="193">
        <v>207644.75</v>
      </c>
      <c r="F16" s="193">
        <v>177619.05</v>
      </c>
      <c r="G16" s="194">
        <v>0.81299999999999994</v>
      </c>
      <c r="H16" s="114"/>
    </row>
    <row r="17" spans="1:8" ht="25.5" customHeight="1" x14ac:dyDescent="0.25">
      <c r="A17" s="192" t="s">
        <v>297</v>
      </c>
      <c r="B17" s="193">
        <v>303820.28999999998</v>
      </c>
      <c r="C17" s="193">
        <v>254125.05</v>
      </c>
      <c r="D17" s="193">
        <v>173305.33</v>
      </c>
      <c r="E17" s="193">
        <v>170319.05</v>
      </c>
      <c r="F17" s="193">
        <v>116739.91</v>
      </c>
      <c r="G17" s="194">
        <v>0.67020000000000002</v>
      </c>
      <c r="H17" s="114"/>
    </row>
    <row r="18" spans="1:8" ht="25.5" customHeight="1" x14ac:dyDescent="0.25">
      <c r="A18" s="192" t="s">
        <v>293</v>
      </c>
      <c r="B18" s="193">
        <v>147345.82</v>
      </c>
      <c r="C18" s="193">
        <v>221522.98</v>
      </c>
      <c r="D18" s="193">
        <v>157211.85999999999</v>
      </c>
      <c r="E18" s="193">
        <v>148538.01999999999</v>
      </c>
      <c r="F18" s="193">
        <v>127320.59</v>
      </c>
      <c r="G18" s="194">
        <v>0.67049999999999998</v>
      </c>
      <c r="H18" s="114"/>
    </row>
    <row r="19" spans="1:8" ht="25.5" customHeight="1" x14ac:dyDescent="0.25">
      <c r="A19" s="192" t="s">
        <v>32</v>
      </c>
      <c r="B19" s="193">
        <v>174447.35</v>
      </c>
      <c r="C19" s="193">
        <v>206957.56</v>
      </c>
      <c r="D19" s="193">
        <v>155227.64000000001</v>
      </c>
      <c r="E19" s="193">
        <v>139725.31</v>
      </c>
      <c r="F19" s="193">
        <v>130337.78</v>
      </c>
      <c r="G19" s="194">
        <v>0.67510000000000003</v>
      </c>
      <c r="H19" s="114"/>
    </row>
    <row r="20" spans="1:8" ht="25.5" customHeight="1" x14ac:dyDescent="0.25">
      <c r="A20" s="192" t="s">
        <v>35</v>
      </c>
      <c r="B20" s="193">
        <v>121647.67999999999</v>
      </c>
      <c r="C20" s="193">
        <v>188560.15</v>
      </c>
      <c r="D20" s="193">
        <v>132942.59</v>
      </c>
      <c r="E20" s="193">
        <v>132925.73000000001</v>
      </c>
      <c r="F20" s="193">
        <v>120974.61</v>
      </c>
      <c r="G20" s="194">
        <v>0.70499999999999996</v>
      </c>
      <c r="H20" s="114"/>
    </row>
    <row r="21" spans="1:8" ht="25.5" customHeight="1" x14ac:dyDescent="0.25">
      <c r="A21" s="192" t="s">
        <v>37</v>
      </c>
      <c r="B21" s="193">
        <v>112168.87</v>
      </c>
      <c r="C21" s="193">
        <v>184570.88</v>
      </c>
      <c r="D21" s="193">
        <v>135640.34</v>
      </c>
      <c r="E21" s="193">
        <v>133539.98000000001</v>
      </c>
      <c r="F21" s="193">
        <v>117976.38</v>
      </c>
      <c r="G21" s="194">
        <v>0.72350000000000003</v>
      </c>
      <c r="H21" s="114"/>
    </row>
    <row r="22" spans="1:8" ht="25.5" customHeight="1" x14ac:dyDescent="0.25">
      <c r="A22" s="192" t="s">
        <v>296</v>
      </c>
      <c r="B22" s="193">
        <v>137682.60999999999</v>
      </c>
      <c r="C22" s="193">
        <v>184047.98</v>
      </c>
      <c r="D22" s="193">
        <v>111259.08</v>
      </c>
      <c r="E22" s="193">
        <v>102311.57</v>
      </c>
      <c r="F22" s="193">
        <v>89623.17</v>
      </c>
      <c r="G22" s="194">
        <v>0.55589999999999995</v>
      </c>
      <c r="H22" s="114"/>
    </row>
    <row r="23" spans="1:8" ht="25.5" customHeight="1" x14ac:dyDescent="0.25">
      <c r="A23" s="192" t="s">
        <v>323</v>
      </c>
      <c r="B23" s="193">
        <v>101831.61</v>
      </c>
      <c r="C23" s="193">
        <v>137287.6</v>
      </c>
      <c r="D23" s="193">
        <v>111743.64</v>
      </c>
      <c r="E23" s="193">
        <v>108034.27</v>
      </c>
      <c r="F23" s="193">
        <v>104192.09</v>
      </c>
      <c r="G23" s="194">
        <v>0.78690000000000004</v>
      </c>
      <c r="H23" s="114"/>
    </row>
    <row r="24" spans="1:8" ht="25.5" customHeight="1" x14ac:dyDescent="0.25">
      <c r="A24" s="192" t="s">
        <v>34</v>
      </c>
      <c r="B24" s="193">
        <v>87902.98</v>
      </c>
      <c r="C24" s="193">
        <v>116414.71</v>
      </c>
      <c r="D24" s="193">
        <v>111050.43</v>
      </c>
      <c r="E24" s="193">
        <v>110352.41</v>
      </c>
      <c r="F24" s="193">
        <v>109270.38</v>
      </c>
      <c r="G24" s="194">
        <v>0.94789999999999996</v>
      </c>
      <c r="H24" s="114"/>
    </row>
    <row r="25" spans="1:8" ht="25.5" customHeight="1" x14ac:dyDescent="0.25">
      <c r="A25" s="192" t="s">
        <v>38</v>
      </c>
      <c r="B25" s="193">
        <v>73812.08</v>
      </c>
      <c r="C25" s="193">
        <v>90159.61</v>
      </c>
      <c r="D25" s="193">
        <v>84521.39</v>
      </c>
      <c r="E25" s="193">
        <v>83682.070000000007</v>
      </c>
      <c r="F25" s="193">
        <v>81942.720000000001</v>
      </c>
      <c r="G25" s="194">
        <v>0.92820000000000003</v>
      </c>
      <c r="H25" s="114"/>
    </row>
    <row r="26" spans="1:8" ht="25.5" customHeight="1" x14ac:dyDescent="0.25">
      <c r="A26" s="192" t="s">
        <v>294</v>
      </c>
      <c r="B26" s="193">
        <v>126061.11</v>
      </c>
      <c r="C26" s="193">
        <v>74881.27</v>
      </c>
      <c r="D26" s="193">
        <v>37851.58</v>
      </c>
      <c r="E26" s="193">
        <v>35728.18</v>
      </c>
      <c r="F26" s="193">
        <v>17503.990000000002</v>
      </c>
      <c r="G26" s="194">
        <v>0.47710000000000002</v>
      </c>
      <c r="H26" s="114"/>
    </row>
    <row r="27" spans="1:8" ht="25.5" customHeight="1" x14ac:dyDescent="0.25">
      <c r="A27" s="192" t="s">
        <v>324</v>
      </c>
      <c r="B27" s="193">
        <v>53593.07</v>
      </c>
      <c r="C27" s="193">
        <v>70000.78</v>
      </c>
      <c r="D27" s="193">
        <v>58799.18</v>
      </c>
      <c r="E27" s="193">
        <v>57491.72</v>
      </c>
      <c r="F27" s="193">
        <v>56259.42</v>
      </c>
      <c r="G27" s="194">
        <v>0.82130000000000003</v>
      </c>
      <c r="H27" s="114"/>
    </row>
    <row r="28" spans="1:8" ht="25.5" customHeight="1" x14ac:dyDescent="0.25">
      <c r="A28" s="191" t="s">
        <v>44</v>
      </c>
      <c r="B28" s="197">
        <v>41132.11</v>
      </c>
      <c r="C28" s="197">
        <v>68201.789999999994</v>
      </c>
      <c r="D28" s="197">
        <v>51698.720000000001</v>
      </c>
      <c r="E28" s="197">
        <v>51662.11</v>
      </c>
      <c r="F28" s="197">
        <v>49749.279999999999</v>
      </c>
      <c r="G28" s="198">
        <v>0.75749999999999995</v>
      </c>
      <c r="H28" s="199"/>
    </row>
    <row r="29" spans="1:8" ht="25.5" customHeight="1" x14ac:dyDescent="0.25">
      <c r="A29" s="192" t="s">
        <v>325</v>
      </c>
      <c r="B29" s="193">
        <v>47351.07</v>
      </c>
      <c r="C29" s="193">
        <v>62190.82</v>
      </c>
      <c r="D29" s="193">
        <v>51379.97</v>
      </c>
      <c r="E29" s="193">
        <v>49556.39</v>
      </c>
      <c r="F29" s="193">
        <v>47880.61</v>
      </c>
      <c r="G29" s="194">
        <v>0.79679999999999995</v>
      </c>
      <c r="H29" s="114"/>
    </row>
    <row r="30" spans="1:8" ht="25.5" customHeight="1" x14ac:dyDescent="0.25">
      <c r="A30" s="192" t="s">
        <v>40</v>
      </c>
      <c r="B30" s="193">
        <v>46357.49</v>
      </c>
      <c r="C30" s="193">
        <v>62084.29</v>
      </c>
      <c r="D30" s="193">
        <v>61014.8</v>
      </c>
      <c r="E30" s="193">
        <v>60450.92</v>
      </c>
      <c r="F30" s="193">
        <v>58217.16</v>
      </c>
      <c r="G30" s="194">
        <v>0.97370000000000001</v>
      </c>
      <c r="H30" s="114"/>
    </row>
    <row r="31" spans="1:8" ht="25.5" customHeight="1" x14ac:dyDescent="0.25">
      <c r="A31" s="192" t="s">
        <v>298</v>
      </c>
      <c r="B31" s="193">
        <v>45414.54</v>
      </c>
      <c r="C31" s="193">
        <v>61238.97</v>
      </c>
      <c r="D31" s="193">
        <v>52703.33</v>
      </c>
      <c r="E31" s="193">
        <v>40604.78</v>
      </c>
      <c r="F31" s="193">
        <v>39082.129999999997</v>
      </c>
      <c r="G31" s="194">
        <v>0.66310000000000002</v>
      </c>
      <c r="H31" s="114"/>
    </row>
    <row r="32" spans="1:8" ht="25.5" customHeight="1" x14ac:dyDescent="0.25">
      <c r="A32" s="192" t="s">
        <v>45</v>
      </c>
      <c r="B32" s="193">
        <v>64177.07</v>
      </c>
      <c r="C32" s="193">
        <v>53050.23</v>
      </c>
      <c r="D32" s="193">
        <v>29702.51</v>
      </c>
      <c r="E32" s="193">
        <v>27956.97</v>
      </c>
      <c r="F32" s="193">
        <v>26945.71</v>
      </c>
      <c r="G32" s="194">
        <v>0.52700000000000002</v>
      </c>
      <c r="H32" s="114"/>
    </row>
    <row r="33" spans="1:8" ht="25.5" customHeight="1" x14ac:dyDescent="0.25">
      <c r="A33" s="192" t="s">
        <v>295</v>
      </c>
      <c r="B33" s="193">
        <v>53068.53</v>
      </c>
      <c r="C33" s="193">
        <v>49775.41</v>
      </c>
      <c r="D33" s="193">
        <v>32224.39</v>
      </c>
      <c r="E33" s="193">
        <v>30494.47</v>
      </c>
      <c r="F33" s="193">
        <v>29271.43</v>
      </c>
      <c r="G33" s="194">
        <v>0.61260000000000003</v>
      </c>
      <c r="H33" s="114"/>
    </row>
    <row r="34" spans="1:8" ht="25.5" customHeight="1" x14ac:dyDescent="0.25">
      <c r="A34" s="192" t="s">
        <v>299</v>
      </c>
      <c r="B34" s="193">
        <v>44607.64</v>
      </c>
      <c r="C34" s="193">
        <v>47727.48</v>
      </c>
      <c r="D34" s="193">
        <v>31277.97</v>
      </c>
      <c r="E34" s="193">
        <v>30014.2</v>
      </c>
      <c r="F34" s="193">
        <v>27574.13</v>
      </c>
      <c r="G34" s="194">
        <v>0.62890000000000001</v>
      </c>
      <c r="H34" s="114"/>
    </row>
    <row r="35" spans="1:8" ht="25.5" customHeight="1" x14ac:dyDescent="0.25">
      <c r="A35" s="192" t="s">
        <v>46</v>
      </c>
      <c r="B35" s="193">
        <v>47520.88</v>
      </c>
      <c r="C35" s="193">
        <v>45582.77</v>
      </c>
      <c r="D35" s="193">
        <v>26564.41</v>
      </c>
      <c r="E35" s="193">
        <v>26294.41</v>
      </c>
      <c r="F35" s="193">
        <v>25664.76</v>
      </c>
      <c r="G35" s="194">
        <v>0.57679999999999998</v>
      </c>
      <c r="H35" s="114"/>
    </row>
    <row r="36" spans="1:8" ht="25.5" customHeight="1" x14ac:dyDescent="0.25">
      <c r="A36" s="192" t="s">
        <v>43</v>
      </c>
      <c r="B36" s="193">
        <v>31513.22</v>
      </c>
      <c r="C36" s="193">
        <v>40052.559999999998</v>
      </c>
      <c r="D36" s="193">
        <v>36402.82</v>
      </c>
      <c r="E36" s="193">
        <v>33831.769999999997</v>
      </c>
      <c r="F36" s="193">
        <v>33297.699999999997</v>
      </c>
      <c r="G36" s="194">
        <v>0.84470000000000001</v>
      </c>
      <c r="H36" s="114"/>
    </row>
    <row r="37" spans="1:8" ht="25.5" customHeight="1" x14ac:dyDescent="0.25">
      <c r="A37" s="192" t="s">
        <v>181</v>
      </c>
      <c r="B37" s="193">
        <v>24760.11</v>
      </c>
      <c r="C37" s="193">
        <v>39869.96</v>
      </c>
      <c r="D37" s="193">
        <v>19494.3</v>
      </c>
      <c r="E37" s="193">
        <v>18193.61</v>
      </c>
      <c r="F37" s="193">
        <v>15861.85</v>
      </c>
      <c r="G37" s="194">
        <v>0.45629999999999998</v>
      </c>
      <c r="H37" s="114"/>
    </row>
    <row r="38" spans="1:8" ht="25.5" customHeight="1" x14ac:dyDescent="0.25">
      <c r="A38" s="191" t="s">
        <v>58</v>
      </c>
      <c r="B38" s="197">
        <v>21660.94</v>
      </c>
      <c r="C38" s="197">
        <v>38934.11</v>
      </c>
      <c r="D38" s="197">
        <v>27053.599999999999</v>
      </c>
      <c r="E38" s="197">
        <v>26493.48</v>
      </c>
      <c r="F38" s="197">
        <v>22322.2</v>
      </c>
      <c r="G38" s="198">
        <v>0.68049999999999999</v>
      </c>
      <c r="H38" s="199"/>
    </row>
    <row r="39" spans="1:8" ht="25.5" customHeight="1" x14ac:dyDescent="0.25">
      <c r="A39" s="192" t="s">
        <v>48</v>
      </c>
      <c r="B39" s="193">
        <v>31221.39</v>
      </c>
      <c r="C39" s="193">
        <v>38191.760000000002</v>
      </c>
      <c r="D39" s="193">
        <v>37000.78</v>
      </c>
      <c r="E39" s="193">
        <v>36804.04</v>
      </c>
      <c r="F39" s="193">
        <v>35387.15</v>
      </c>
      <c r="G39" s="194">
        <v>0.9637</v>
      </c>
      <c r="H39" s="114"/>
    </row>
    <row r="40" spans="1:8" ht="25.5" customHeight="1" x14ac:dyDescent="0.25">
      <c r="A40" s="192" t="s">
        <v>62</v>
      </c>
      <c r="B40" s="193">
        <v>38288.36</v>
      </c>
      <c r="C40" s="193">
        <v>37604.82</v>
      </c>
      <c r="D40" s="193">
        <v>28331.25</v>
      </c>
      <c r="E40" s="193">
        <v>28253.38</v>
      </c>
      <c r="F40" s="193">
        <v>25066.54</v>
      </c>
      <c r="G40" s="194">
        <v>0.75129999999999997</v>
      </c>
      <c r="H40" s="114"/>
    </row>
    <row r="41" spans="1:8" ht="25.5" customHeight="1" x14ac:dyDescent="0.25">
      <c r="A41" s="192" t="s">
        <v>308</v>
      </c>
      <c r="B41" s="193">
        <v>17582.87</v>
      </c>
      <c r="C41" s="193">
        <v>34641.440000000002</v>
      </c>
      <c r="D41" s="193">
        <v>29972.87</v>
      </c>
      <c r="E41" s="193">
        <v>29670.42</v>
      </c>
      <c r="F41" s="193">
        <v>26432.55</v>
      </c>
      <c r="G41" s="194">
        <v>0.85650000000000004</v>
      </c>
      <c r="H41" s="114"/>
    </row>
    <row r="42" spans="1:8" ht="25.5" customHeight="1" x14ac:dyDescent="0.25">
      <c r="A42" s="191" t="s">
        <v>301</v>
      </c>
      <c r="B42" s="197">
        <v>5711.81</v>
      </c>
      <c r="C42" s="197">
        <v>33026.29</v>
      </c>
      <c r="D42" s="197">
        <v>17195.97</v>
      </c>
      <c r="E42" s="197">
        <v>16423.419999999998</v>
      </c>
      <c r="F42" s="197">
        <v>5109.05</v>
      </c>
      <c r="G42" s="198">
        <v>0.49730000000000002</v>
      </c>
      <c r="H42" s="199"/>
    </row>
    <row r="43" spans="1:8" ht="25.5" customHeight="1" x14ac:dyDescent="0.25">
      <c r="A43" s="191" t="s">
        <v>51</v>
      </c>
      <c r="B43" s="197">
        <v>16762.150000000001</v>
      </c>
      <c r="C43" s="197">
        <v>32060.54</v>
      </c>
      <c r="D43" s="197">
        <v>21239.72</v>
      </c>
      <c r="E43" s="197">
        <v>20027.95</v>
      </c>
      <c r="F43" s="197">
        <v>19521.61</v>
      </c>
      <c r="G43" s="198">
        <v>0.62470000000000003</v>
      </c>
      <c r="H43" s="199"/>
    </row>
    <row r="44" spans="1:8" ht="25.5" customHeight="1" x14ac:dyDescent="0.25">
      <c r="A44" s="192" t="s">
        <v>326</v>
      </c>
      <c r="B44" s="193">
        <v>20325.13</v>
      </c>
      <c r="C44" s="193">
        <v>28376.26</v>
      </c>
      <c r="D44" s="193">
        <v>23179.86</v>
      </c>
      <c r="E44" s="193">
        <v>22703.16</v>
      </c>
      <c r="F44" s="193">
        <v>21424.91</v>
      </c>
      <c r="G44" s="194">
        <v>0.80010000000000003</v>
      </c>
      <c r="H44" s="114"/>
    </row>
    <row r="45" spans="1:8" ht="25.5" customHeight="1" x14ac:dyDescent="0.25">
      <c r="A45" s="192" t="s">
        <v>59</v>
      </c>
      <c r="B45" s="193">
        <v>15271.11</v>
      </c>
      <c r="C45" s="193">
        <v>27638.9</v>
      </c>
      <c r="D45" s="193">
        <v>22809.4</v>
      </c>
      <c r="E45" s="193">
        <v>18604.849999999999</v>
      </c>
      <c r="F45" s="193">
        <v>17897.580000000002</v>
      </c>
      <c r="G45" s="194">
        <v>0.67310000000000003</v>
      </c>
      <c r="H45" s="114"/>
    </row>
    <row r="46" spans="1:8" ht="25.5" customHeight="1" x14ac:dyDescent="0.25">
      <c r="A46" s="192" t="s">
        <v>56</v>
      </c>
      <c r="B46" s="193">
        <v>16931.78</v>
      </c>
      <c r="C46" s="193">
        <v>25801.78</v>
      </c>
      <c r="D46" s="193">
        <v>24986.61</v>
      </c>
      <c r="E46" s="193">
        <v>18305.689999999999</v>
      </c>
      <c r="F46" s="193">
        <v>16321.47</v>
      </c>
      <c r="G46" s="194">
        <v>0.70950000000000002</v>
      </c>
      <c r="H46" s="114"/>
    </row>
    <row r="47" spans="1:8" ht="25.5" customHeight="1" x14ac:dyDescent="0.25">
      <c r="A47" s="192" t="s">
        <v>53</v>
      </c>
      <c r="B47" s="193">
        <v>13956.03</v>
      </c>
      <c r="C47" s="193">
        <v>25575.13</v>
      </c>
      <c r="D47" s="193">
        <v>16811.73</v>
      </c>
      <c r="E47" s="193">
        <v>13882.27</v>
      </c>
      <c r="F47" s="193">
        <v>12151.55</v>
      </c>
      <c r="G47" s="194">
        <v>0.54279999999999995</v>
      </c>
      <c r="H47" s="114"/>
    </row>
    <row r="48" spans="1:8" ht="25.5" customHeight="1" x14ac:dyDescent="0.25">
      <c r="A48" s="192" t="s">
        <v>327</v>
      </c>
      <c r="B48" s="193">
        <v>19422.71</v>
      </c>
      <c r="C48" s="193">
        <v>25493.66</v>
      </c>
      <c r="D48" s="193">
        <v>20174.98</v>
      </c>
      <c r="E48" s="193">
        <v>19862.009999999998</v>
      </c>
      <c r="F48" s="193">
        <v>19110.990000000002</v>
      </c>
      <c r="G48" s="194">
        <v>0.77910000000000001</v>
      </c>
      <c r="H48" s="114"/>
    </row>
    <row r="49" spans="1:8" ht="25.5" customHeight="1" x14ac:dyDescent="0.25">
      <c r="A49" s="192" t="s">
        <v>304</v>
      </c>
      <c r="B49" s="193">
        <v>12028.75</v>
      </c>
      <c r="C49" s="193">
        <v>24655.3</v>
      </c>
      <c r="D49" s="193">
        <v>15749.81</v>
      </c>
      <c r="E49" s="193">
        <v>15322.1</v>
      </c>
      <c r="F49" s="193">
        <v>13439.08</v>
      </c>
      <c r="G49" s="194">
        <v>0.62150000000000005</v>
      </c>
      <c r="H49" s="114"/>
    </row>
    <row r="50" spans="1:8" ht="25.5" customHeight="1" x14ac:dyDescent="0.25">
      <c r="A50" s="192" t="s">
        <v>84</v>
      </c>
      <c r="B50" s="193">
        <v>6203.64</v>
      </c>
      <c r="C50" s="193">
        <v>24290.81</v>
      </c>
      <c r="D50" s="193">
        <v>22105.51</v>
      </c>
      <c r="E50" s="193">
        <v>18200.060000000001</v>
      </c>
      <c r="F50" s="193">
        <v>17473.29</v>
      </c>
      <c r="G50" s="194">
        <v>0.74929999999999997</v>
      </c>
      <c r="H50" s="114"/>
    </row>
    <row r="51" spans="1:8" ht="25.5" customHeight="1" x14ac:dyDescent="0.25">
      <c r="A51" s="192" t="s">
        <v>60</v>
      </c>
      <c r="B51" s="193">
        <v>17830.810000000001</v>
      </c>
      <c r="C51" s="193">
        <v>23678.49</v>
      </c>
      <c r="D51" s="193">
        <v>20992.22</v>
      </c>
      <c r="E51" s="193">
        <v>20778.830000000002</v>
      </c>
      <c r="F51" s="193">
        <v>19788.060000000001</v>
      </c>
      <c r="G51" s="194">
        <v>0.87749999999999995</v>
      </c>
      <c r="H51" s="114"/>
    </row>
    <row r="52" spans="1:8" ht="25.5" customHeight="1" x14ac:dyDescent="0.25">
      <c r="A52" s="192" t="s">
        <v>73</v>
      </c>
      <c r="B52" s="193">
        <v>17914.88</v>
      </c>
      <c r="C52" s="193">
        <v>22016.83</v>
      </c>
      <c r="D52" s="193">
        <v>15953.05</v>
      </c>
      <c r="E52" s="193">
        <v>14056.07</v>
      </c>
      <c r="F52" s="193">
        <v>12208.29</v>
      </c>
      <c r="G52" s="194">
        <v>0.63839999999999997</v>
      </c>
      <c r="H52" s="114"/>
    </row>
    <row r="53" spans="1:8" ht="25.5" customHeight="1" x14ac:dyDescent="0.25">
      <c r="A53" s="192" t="s">
        <v>64</v>
      </c>
      <c r="B53" s="193">
        <v>12924.33</v>
      </c>
      <c r="C53" s="193">
        <v>18991.84</v>
      </c>
      <c r="D53" s="193">
        <v>16585.259999999998</v>
      </c>
      <c r="E53" s="193">
        <v>15275.26</v>
      </c>
      <c r="F53" s="193">
        <v>13546.57</v>
      </c>
      <c r="G53" s="194">
        <v>0.80430000000000001</v>
      </c>
      <c r="H53" s="114"/>
    </row>
    <row r="54" spans="1:8" ht="25.5" customHeight="1" x14ac:dyDescent="0.25">
      <c r="A54" s="192" t="s">
        <v>303</v>
      </c>
      <c r="B54" s="193">
        <v>5339.38</v>
      </c>
      <c r="C54" s="193">
        <v>15907.49</v>
      </c>
      <c r="D54" s="193">
        <v>6426.72</v>
      </c>
      <c r="E54" s="193">
        <v>6179.89</v>
      </c>
      <c r="F54" s="193">
        <v>4770.78</v>
      </c>
      <c r="G54" s="194">
        <v>0.38850000000000001</v>
      </c>
      <c r="H54" s="114"/>
    </row>
    <row r="55" spans="1:8" ht="25.5" customHeight="1" x14ac:dyDescent="0.25">
      <c r="A55" s="192" t="s">
        <v>300</v>
      </c>
      <c r="B55" s="193">
        <v>9482.91</v>
      </c>
      <c r="C55" s="193">
        <v>15197.81</v>
      </c>
      <c r="D55" s="193">
        <v>10961.4</v>
      </c>
      <c r="E55" s="193">
        <v>10012.27</v>
      </c>
      <c r="F55" s="193">
        <v>9629.15</v>
      </c>
      <c r="G55" s="194">
        <v>0.65880000000000005</v>
      </c>
      <c r="H55" s="114"/>
    </row>
    <row r="56" spans="1:8" ht="25.5" customHeight="1" x14ac:dyDescent="0.25">
      <c r="A56" s="192" t="s">
        <v>302</v>
      </c>
      <c r="B56" s="193">
        <v>4828.66</v>
      </c>
      <c r="C56" s="193">
        <v>14987.19</v>
      </c>
      <c r="D56" s="193">
        <v>7153.62</v>
      </c>
      <c r="E56" s="193">
        <v>5889.6</v>
      </c>
      <c r="F56" s="193">
        <v>5742.25</v>
      </c>
      <c r="G56" s="194">
        <v>0.39300000000000002</v>
      </c>
      <c r="H56" s="114"/>
    </row>
    <row r="57" spans="1:8" ht="25.5" customHeight="1" x14ac:dyDescent="0.25">
      <c r="A57" s="192" t="s">
        <v>328</v>
      </c>
      <c r="B57" s="193">
        <v>9251.61</v>
      </c>
      <c r="C57" s="193">
        <v>14205.78</v>
      </c>
      <c r="D57" s="193">
        <v>11669.57</v>
      </c>
      <c r="E57" s="193">
        <v>10599.44</v>
      </c>
      <c r="F57" s="193">
        <v>9950.0400000000009</v>
      </c>
      <c r="G57" s="194">
        <v>0.74609999999999999</v>
      </c>
      <c r="H57" s="114"/>
    </row>
    <row r="58" spans="1:8" ht="25.5" customHeight="1" x14ac:dyDescent="0.25">
      <c r="A58" s="192" t="s">
        <v>85</v>
      </c>
      <c r="B58" s="193">
        <v>7953.3</v>
      </c>
      <c r="C58" s="193">
        <v>13916.75</v>
      </c>
      <c r="D58" s="193">
        <v>11386.73</v>
      </c>
      <c r="E58" s="193">
        <v>7808.25</v>
      </c>
      <c r="F58" s="193">
        <v>6565.48</v>
      </c>
      <c r="G58" s="194">
        <v>0.56110000000000004</v>
      </c>
      <c r="H58" s="114"/>
    </row>
    <row r="59" spans="1:8" ht="25.5" customHeight="1" x14ac:dyDescent="0.25">
      <c r="A59" s="192" t="s">
        <v>66</v>
      </c>
      <c r="B59" s="193">
        <v>10057.36</v>
      </c>
      <c r="C59" s="193">
        <v>12911.08</v>
      </c>
      <c r="D59" s="193">
        <v>12880.44</v>
      </c>
      <c r="E59" s="193">
        <v>12738.2</v>
      </c>
      <c r="F59" s="193">
        <v>12553.79</v>
      </c>
      <c r="G59" s="194">
        <v>0.98660000000000003</v>
      </c>
      <c r="H59" s="114"/>
    </row>
    <row r="60" spans="1:8" ht="25.5" customHeight="1" x14ac:dyDescent="0.25">
      <c r="A60" s="192" t="s">
        <v>71</v>
      </c>
      <c r="B60" s="193">
        <v>10177.56</v>
      </c>
      <c r="C60" s="193">
        <v>12894.04</v>
      </c>
      <c r="D60" s="193">
        <v>11265.87</v>
      </c>
      <c r="E60" s="193">
        <v>10465.799999999999</v>
      </c>
      <c r="F60" s="193">
        <v>9874.41</v>
      </c>
      <c r="G60" s="194">
        <v>0.81169999999999998</v>
      </c>
      <c r="H60" s="114"/>
    </row>
    <row r="61" spans="1:8" ht="25.5" customHeight="1" x14ac:dyDescent="0.25">
      <c r="A61" s="192" t="s">
        <v>67</v>
      </c>
      <c r="B61" s="193">
        <v>6271.98</v>
      </c>
      <c r="C61" s="193">
        <v>11738.38</v>
      </c>
      <c r="D61" s="193">
        <v>6997.56</v>
      </c>
      <c r="E61" s="193">
        <v>6012.51</v>
      </c>
      <c r="F61" s="193">
        <v>5550.37</v>
      </c>
      <c r="G61" s="194">
        <v>0.51219999999999999</v>
      </c>
      <c r="H61" s="114"/>
    </row>
    <row r="62" spans="1:8" ht="25.5" customHeight="1" x14ac:dyDescent="0.25">
      <c r="A62" s="192" t="s">
        <v>80</v>
      </c>
      <c r="B62" s="193">
        <v>4742.5</v>
      </c>
      <c r="C62" s="193">
        <v>11169.4</v>
      </c>
      <c r="D62" s="193">
        <v>7335.39</v>
      </c>
      <c r="E62" s="193">
        <v>5384.7</v>
      </c>
      <c r="F62" s="193">
        <v>5238.54</v>
      </c>
      <c r="G62" s="194">
        <v>0.48209999999999997</v>
      </c>
      <c r="H62" s="114"/>
    </row>
    <row r="63" spans="1:8" ht="25.5" customHeight="1" x14ac:dyDescent="0.25">
      <c r="A63" s="192" t="s">
        <v>182</v>
      </c>
      <c r="B63" s="193">
        <v>7159.87</v>
      </c>
      <c r="C63" s="193">
        <v>10064.129999999999</v>
      </c>
      <c r="D63" s="193">
        <v>6708.11</v>
      </c>
      <c r="E63" s="193">
        <v>6608.42</v>
      </c>
      <c r="F63" s="193">
        <v>6562.43</v>
      </c>
      <c r="G63" s="194">
        <v>0.65659999999999996</v>
      </c>
      <c r="H63" s="114"/>
    </row>
    <row r="64" spans="1:8" ht="25.5" customHeight="1" x14ac:dyDescent="0.25">
      <c r="A64" s="191" t="s">
        <v>76</v>
      </c>
      <c r="B64" s="197">
        <v>7308.24</v>
      </c>
      <c r="C64" s="197">
        <v>9684.1299999999992</v>
      </c>
      <c r="D64" s="197">
        <v>8717.52</v>
      </c>
      <c r="E64" s="197">
        <v>8077.64</v>
      </c>
      <c r="F64" s="197">
        <v>7789.71</v>
      </c>
      <c r="G64" s="198">
        <v>0.83409999999999995</v>
      </c>
      <c r="H64" s="199"/>
    </row>
    <row r="65" spans="1:8" ht="25.5" customHeight="1" x14ac:dyDescent="0.25">
      <c r="A65" s="191" t="s">
        <v>330</v>
      </c>
      <c r="B65" s="197">
        <v>5942.7</v>
      </c>
      <c r="C65" s="197">
        <v>9121.2999999999993</v>
      </c>
      <c r="D65" s="197">
        <v>5697.92</v>
      </c>
      <c r="E65" s="197">
        <v>5691.57</v>
      </c>
      <c r="F65" s="197">
        <v>5052.32</v>
      </c>
      <c r="G65" s="198">
        <v>0.624</v>
      </c>
      <c r="H65" s="199"/>
    </row>
    <row r="66" spans="1:8" ht="25.5" customHeight="1" x14ac:dyDescent="0.25">
      <c r="A66" s="192" t="s">
        <v>65</v>
      </c>
      <c r="B66" s="193">
        <v>7250.44</v>
      </c>
      <c r="C66" s="193">
        <v>8811.9</v>
      </c>
      <c r="D66" s="193">
        <v>7183.72</v>
      </c>
      <c r="E66" s="193">
        <v>7021.42</v>
      </c>
      <c r="F66" s="193">
        <v>6564.8</v>
      </c>
      <c r="G66" s="194">
        <v>0.79679999999999995</v>
      </c>
      <c r="H66" s="114"/>
    </row>
    <row r="67" spans="1:8" ht="25.5" customHeight="1" x14ac:dyDescent="0.25">
      <c r="A67" s="192" t="s">
        <v>77</v>
      </c>
      <c r="B67" s="193">
        <v>6458.1</v>
      </c>
      <c r="C67" s="193">
        <v>8288.85</v>
      </c>
      <c r="D67" s="193">
        <v>6377.94</v>
      </c>
      <c r="E67" s="193">
        <v>6144.56</v>
      </c>
      <c r="F67" s="193">
        <v>5921.47</v>
      </c>
      <c r="G67" s="194">
        <v>0.74129999999999996</v>
      </c>
      <c r="H67" s="114"/>
    </row>
    <row r="68" spans="1:8" ht="25.5" customHeight="1" x14ac:dyDescent="0.25">
      <c r="A68" s="192" t="s">
        <v>82</v>
      </c>
      <c r="B68" s="193">
        <v>5876.63</v>
      </c>
      <c r="C68" s="193">
        <v>8117.46</v>
      </c>
      <c r="D68" s="193">
        <v>6172.01</v>
      </c>
      <c r="E68" s="193">
        <v>6163.61</v>
      </c>
      <c r="F68" s="193">
        <v>5356.1</v>
      </c>
      <c r="G68" s="194">
        <v>0.75929999999999997</v>
      </c>
      <c r="H68" s="114"/>
    </row>
    <row r="69" spans="1:8" ht="25.5" customHeight="1" x14ac:dyDescent="0.25">
      <c r="A69" s="191" t="s">
        <v>75</v>
      </c>
      <c r="B69" s="197">
        <v>7725.45</v>
      </c>
      <c r="C69" s="197">
        <v>7299.63</v>
      </c>
      <c r="D69" s="197">
        <v>4580.01</v>
      </c>
      <c r="E69" s="197">
        <v>4033.35</v>
      </c>
      <c r="F69" s="197">
        <v>3035.21</v>
      </c>
      <c r="G69" s="198">
        <v>0.55249999999999999</v>
      </c>
      <c r="H69" s="199"/>
    </row>
    <row r="70" spans="1:8" ht="25.5" customHeight="1" x14ac:dyDescent="0.25">
      <c r="A70" s="192" t="s">
        <v>72</v>
      </c>
      <c r="B70" s="193">
        <v>4684.26</v>
      </c>
      <c r="C70" s="193">
        <v>7029.06</v>
      </c>
      <c r="D70" s="193">
        <v>5510.4</v>
      </c>
      <c r="E70" s="193">
        <v>4721.29</v>
      </c>
      <c r="F70" s="193">
        <v>4620.04</v>
      </c>
      <c r="G70" s="194">
        <v>0.67169999999999996</v>
      </c>
      <c r="H70" s="114"/>
    </row>
    <row r="71" spans="1:8" ht="25.5" customHeight="1" x14ac:dyDescent="0.25">
      <c r="A71" s="192" t="s">
        <v>86</v>
      </c>
      <c r="B71" s="193">
        <v>4718.6899999999996</v>
      </c>
      <c r="C71" s="193">
        <v>6765.76</v>
      </c>
      <c r="D71" s="193">
        <v>6009.17</v>
      </c>
      <c r="E71" s="193">
        <v>5974.84</v>
      </c>
      <c r="F71" s="193">
        <v>5297.84</v>
      </c>
      <c r="G71" s="194">
        <v>0.8831</v>
      </c>
      <c r="H71" s="114"/>
    </row>
    <row r="72" spans="1:8" ht="25.5" customHeight="1" x14ac:dyDescent="0.25">
      <c r="A72" s="192" t="s">
        <v>329</v>
      </c>
      <c r="B72" s="193">
        <v>4905.01</v>
      </c>
      <c r="C72" s="193">
        <v>6604.09</v>
      </c>
      <c r="D72" s="193">
        <v>5279.18</v>
      </c>
      <c r="E72" s="193">
        <v>5237.6099999999997</v>
      </c>
      <c r="F72" s="193">
        <v>5062.0600000000004</v>
      </c>
      <c r="G72" s="194">
        <v>0.79310000000000003</v>
      </c>
      <c r="H72" s="114"/>
    </row>
    <row r="73" spans="1:8" ht="25.5" customHeight="1" x14ac:dyDescent="0.25">
      <c r="A73" s="192" t="s">
        <v>89</v>
      </c>
      <c r="B73" s="193">
        <v>3696.02</v>
      </c>
      <c r="C73" s="193">
        <v>6356.23</v>
      </c>
      <c r="D73" s="193">
        <v>3957.04</v>
      </c>
      <c r="E73" s="193">
        <v>3537.39</v>
      </c>
      <c r="F73" s="193">
        <v>2498.69</v>
      </c>
      <c r="G73" s="194">
        <v>0.55649999999999999</v>
      </c>
      <c r="H73" s="114"/>
    </row>
    <row r="74" spans="1:8" ht="25.5" customHeight="1" x14ac:dyDescent="0.25">
      <c r="A74" s="192" t="s">
        <v>96</v>
      </c>
      <c r="B74" s="193">
        <v>4069.47</v>
      </c>
      <c r="C74" s="193">
        <v>5501.61</v>
      </c>
      <c r="D74" s="193">
        <v>4949.63</v>
      </c>
      <c r="E74" s="193">
        <v>4388.26</v>
      </c>
      <c r="F74" s="193">
        <v>4262.3</v>
      </c>
      <c r="G74" s="194">
        <v>0.79759999999999998</v>
      </c>
      <c r="H74" s="114"/>
    </row>
    <row r="75" spans="1:8" ht="25.5" customHeight="1" x14ac:dyDescent="0.25">
      <c r="A75" s="192" t="s">
        <v>94</v>
      </c>
      <c r="B75" s="193">
        <v>3992.71</v>
      </c>
      <c r="C75" s="193">
        <v>5348.07</v>
      </c>
      <c r="D75" s="193">
        <v>5051.5200000000004</v>
      </c>
      <c r="E75" s="193">
        <v>4559.37</v>
      </c>
      <c r="F75" s="193">
        <v>4548.78</v>
      </c>
      <c r="G75" s="194">
        <v>0.85250000000000004</v>
      </c>
      <c r="H75" s="114"/>
    </row>
    <row r="76" spans="1:8" ht="25.5" customHeight="1" x14ac:dyDescent="0.25">
      <c r="A76" s="192" t="s">
        <v>78</v>
      </c>
      <c r="B76" s="193">
        <v>4437.18</v>
      </c>
      <c r="C76" s="193">
        <v>5273.1</v>
      </c>
      <c r="D76" s="193">
        <v>4314.91</v>
      </c>
      <c r="E76" s="193">
        <v>4314.91</v>
      </c>
      <c r="F76" s="193">
        <v>4005.92</v>
      </c>
      <c r="G76" s="194">
        <v>0.81830000000000003</v>
      </c>
      <c r="H76" s="114"/>
    </row>
    <row r="77" spans="1:8" ht="25.5" customHeight="1" x14ac:dyDescent="0.25">
      <c r="A77" s="192" t="s">
        <v>90</v>
      </c>
      <c r="B77" s="193">
        <v>3023.13</v>
      </c>
      <c r="C77" s="193">
        <v>5150.3599999999997</v>
      </c>
      <c r="D77" s="193">
        <v>4828.6899999999996</v>
      </c>
      <c r="E77" s="193">
        <v>3380.45</v>
      </c>
      <c r="F77" s="193">
        <v>3378.15</v>
      </c>
      <c r="G77" s="194">
        <v>0.65639999999999998</v>
      </c>
      <c r="H77" s="114"/>
    </row>
    <row r="78" spans="1:8" ht="25.5" customHeight="1" x14ac:dyDescent="0.25">
      <c r="A78" s="192" t="s">
        <v>331</v>
      </c>
      <c r="B78" s="193">
        <v>3800.38</v>
      </c>
      <c r="C78" s="193">
        <v>5119.62</v>
      </c>
      <c r="D78" s="193">
        <v>4052.48</v>
      </c>
      <c r="E78" s="193">
        <v>4052.48</v>
      </c>
      <c r="F78" s="193">
        <v>3700.67</v>
      </c>
      <c r="G78" s="194">
        <v>0.79159999999999997</v>
      </c>
      <c r="H78" s="114"/>
    </row>
    <row r="79" spans="1:8" ht="25.5" customHeight="1" x14ac:dyDescent="0.25">
      <c r="A79" s="192" t="s">
        <v>332</v>
      </c>
      <c r="B79" s="193">
        <v>3311.72</v>
      </c>
      <c r="C79" s="193">
        <v>4505.3599999999997</v>
      </c>
      <c r="D79" s="193">
        <v>2562.0100000000002</v>
      </c>
      <c r="E79" s="193">
        <v>2158.7800000000002</v>
      </c>
      <c r="F79" s="193">
        <v>1965.23</v>
      </c>
      <c r="G79" s="194">
        <v>0.47920000000000001</v>
      </c>
      <c r="H79" s="114"/>
    </row>
    <row r="80" spans="1:8" ht="25.5" customHeight="1" x14ac:dyDescent="0.25">
      <c r="A80" s="192" t="s">
        <v>333</v>
      </c>
      <c r="B80" s="193">
        <v>2469.11</v>
      </c>
      <c r="C80" s="193">
        <v>3928.79</v>
      </c>
      <c r="D80" s="193">
        <v>3378.98</v>
      </c>
      <c r="E80" s="193">
        <v>2744.24</v>
      </c>
      <c r="F80" s="193">
        <v>2332.4299999999998</v>
      </c>
      <c r="G80" s="194">
        <v>0.69850000000000001</v>
      </c>
      <c r="H80" s="114"/>
    </row>
    <row r="81" spans="1:8" ht="25.5" customHeight="1" x14ac:dyDescent="0.25">
      <c r="A81" s="192" t="s">
        <v>93</v>
      </c>
      <c r="B81" s="193">
        <v>2769.04</v>
      </c>
      <c r="C81" s="193">
        <v>3921.78</v>
      </c>
      <c r="D81" s="193">
        <v>3360.25</v>
      </c>
      <c r="E81" s="193">
        <v>3205.58</v>
      </c>
      <c r="F81" s="193">
        <v>3124.13</v>
      </c>
      <c r="G81" s="194">
        <v>0.81740000000000002</v>
      </c>
      <c r="H81" s="114"/>
    </row>
    <row r="82" spans="1:8" ht="25.5" customHeight="1" x14ac:dyDescent="0.25">
      <c r="A82" s="192" t="s">
        <v>95</v>
      </c>
      <c r="B82" s="193">
        <v>2545.56</v>
      </c>
      <c r="C82" s="193">
        <v>3786.86</v>
      </c>
      <c r="D82" s="193">
        <v>3136.65</v>
      </c>
      <c r="E82" s="193">
        <v>3031.45</v>
      </c>
      <c r="F82" s="193">
        <v>2893.37</v>
      </c>
      <c r="G82" s="194">
        <v>0.80049999999999999</v>
      </c>
      <c r="H82" s="114"/>
    </row>
    <row r="83" spans="1:8" ht="25.5" customHeight="1" x14ac:dyDescent="0.25">
      <c r="A83" s="192" t="s">
        <v>100</v>
      </c>
      <c r="B83" s="193">
        <v>2617.4699999999998</v>
      </c>
      <c r="C83" s="193">
        <v>3606.85</v>
      </c>
      <c r="D83" s="193">
        <v>2972.85</v>
      </c>
      <c r="E83" s="193">
        <v>2911.88</v>
      </c>
      <c r="F83" s="193">
        <v>2664.56</v>
      </c>
      <c r="G83" s="194">
        <v>0.80730000000000002</v>
      </c>
      <c r="H83" s="114"/>
    </row>
    <row r="84" spans="1:8" ht="25.5" customHeight="1" x14ac:dyDescent="0.25">
      <c r="A84" s="192" t="s">
        <v>102</v>
      </c>
      <c r="B84" s="193">
        <v>2019.79</v>
      </c>
      <c r="C84" s="193">
        <v>3555.92</v>
      </c>
      <c r="D84" s="193">
        <v>3092.6</v>
      </c>
      <c r="E84" s="193">
        <v>2294.77</v>
      </c>
      <c r="F84" s="193">
        <v>2164.44</v>
      </c>
      <c r="G84" s="194">
        <v>0.64529999999999998</v>
      </c>
      <c r="H84" s="114"/>
    </row>
    <row r="85" spans="1:8" ht="25.5" customHeight="1" x14ac:dyDescent="0.25">
      <c r="A85" s="192" t="s">
        <v>309</v>
      </c>
      <c r="B85" s="193">
        <v>1513.65</v>
      </c>
      <c r="C85" s="193">
        <v>3504.25</v>
      </c>
      <c r="D85" s="193">
        <v>2285.06</v>
      </c>
      <c r="E85" s="193">
        <v>2220.0300000000002</v>
      </c>
      <c r="F85" s="193">
        <v>1792.36</v>
      </c>
      <c r="G85" s="194">
        <v>0.63349999999999995</v>
      </c>
      <c r="H85" s="114"/>
    </row>
    <row r="86" spans="1:8" ht="25.5" customHeight="1" x14ac:dyDescent="0.25">
      <c r="A86" s="192" t="s">
        <v>91</v>
      </c>
      <c r="B86" s="193">
        <v>1846.72</v>
      </c>
      <c r="C86" s="193">
        <v>2937.32</v>
      </c>
      <c r="D86" s="193">
        <v>2061.77</v>
      </c>
      <c r="E86" s="193">
        <v>2052.65</v>
      </c>
      <c r="F86" s="193">
        <v>1908.33</v>
      </c>
      <c r="G86" s="194">
        <v>0.69879999999999998</v>
      </c>
      <c r="H86" s="114"/>
    </row>
    <row r="87" spans="1:8" ht="25.5" customHeight="1" x14ac:dyDescent="0.25">
      <c r="A87" s="192" t="s">
        <v>129</v>
      </c>
      <c r="B87" s="193">
        <v>1711.6</v>
      </c>
      <c r="C87" s="193">
        <v>2441.6799999999998</v>
      </c>
      <c r="D87" s="193">
        <v>1813.7</v>
      </c>
      <c r="E87" s="193">
        <v>1556.9</v>
      </c>
      <c r="F87" s="193">
        <v>1423.22</v>
      </c>
      <c r="G87" s="194">
        <v>0.63759999999999994</v>
      </c>
      <c r="H87" s="114"/>
    </row>
    <row r="88" spans="1:8" ht="25.5" customHeight="1" x14ac:dyDescent="0.25">
      <c r="A88" s="192" t="s">
        <v>99</v>
      </c>
      <c r="B88" s="193">
        <v>1658.19</v>
      </c>
      <c r="C88" s="193">
        <v>2361.0500000000002</v>
      </c>
      <c r="D88" s="193">
        <v>2136.39</v>
      </c>
      <c r="E88" s="193">
        <v>1787.56</v>
      </c>
      <c r="F88" s="193">
        <v>1787.48</v>
      </c>
      <c r="G88" s="194">
        <v>0.7571</v>
      </c>
      <c r="H88" s="114"/>
    </row>
    <row r="89" spans="1:8" ht="25.5" customHeight="1" x14ac:dyDescent="0.25">
      <c r="A89" s="191" t="s">
        <v>103</v>
      </c>
      <c r="B89" s="197">
        <v>1874.12</v>
      </c>
      <c r="C89" s="197">
        <v>2337.31</v>
      </c>
      <c r="D89" s="197">
        <v>2061.3200000000002</v>
      </c>
      <c r="E89" s="197">
        <v>1941.33</v>
      </c>
      <c r="F89" s="197">
        <v>1840.58</v>
      </c>
      <c r="G89" s="198">
        <v>0.8306</v>
      </c>
      <c r="H89" s="199"/>
    </row>
    <row r="90" spans="1:8" ht="25.5" customHeight="1" x14ac:dyDescent="0.25">
      <c r="A90" s="192" t="s">
        <v>98</v>
      </c>
      <c r="B90" s="193">
        <v>1672.65</v>
      </c>
      <c r="C90" s="193">
        <v>2160.96</v>
      </c>
      <c r="D90" s="193">
        <v>1840.09</v>
      </c>
      <c r="E90" s="193">
        <v>1824.08</v>
      </c>
      <c r="F90" s="193">
        <v>1815.03</v>
      </c>
      <c r="G90" s="194">
        <v>0.84409999999999996</v>
      </c>
      <c r="H90" s="114"/>
    </row>
    <row r="91" spans="1:8" ht="25.5" customHeight="1" x14ac:dyDescent="0.25">
      <c r="A91" s="192" t="s">
        <v>97</v>
      </c>
      <c r="B91" s="193">
        <v>1485.94</v>
      </c>
      <c r="C91" s="193">
        <v>2142.0500000000002</v>
      </c>
      <c r="D91" s="193">
        <v>1922.22</v>
      </c>
      <c r="E91" s="193">
        <v>1730.48</v>
      </c>
      <c r="F91" s="193">
        <v>1638.34</v>
      </c>
      <c r="G91" s="194">
        <v>0.80789999999999995</v>
      </c>
      <c r="H91" s="114"/>
    </row>
    <row r="92" spans="1:8" ht="25.5" customHeight="1" x14ac:dyDescent="0.25">
      <c r="A92" s="191" t="s">
        <v>132</v>
      </c>
      <c r="B92" s="197">
        <v>928.84</v>
      </c>
      <c r="C92" s="197">
        <v>2020.69</v>
      </c>
      <c r="D92" s="197">
        <v>986.03</v>
      </c>
      <c r="E92" s="197">
        <v>743.53</v>
      </c>
      <c r="F92" s="197">
        <v>720.55</v>
      </c>
      <c r="G92" s="198">
        <v>0.36799999999999999</v>
      </c>
      <c r="H92" s="199"/>
    </row>
    <row r="93" spans="1:8" ht="25.5" customHeight="1" x14ac:dyDescent="0.25">
      <c r="A93" s="192" t="s">
        <v>106</v>
      </c>
      <c r="B93" s="193">
        <v>1074.1600000000001</v>
      </c>
      <c r="C93" s="193">
        <v>2008.12</v>
      </c>
      <c r="D93" s="193">
        <v>1376.63</v>
      </c>
      <c r="E93" s="193">
        <v>1177.1500000000001</v>
      </c>
      <c r="F93" s="193">
        <v>1158.6099999999999</v>
      </c>
      <c r="G93" s="194">
        <v>0.58620000000000005</v>
      </c>
      <c r="H93" s="114"/>
    </row>
    <row r="94" spans="1:8" ht="25.5" customHeight="1" x14ac:dyDescent="0.25">
      <c r="A94" s="192" t="s">
        <v>306</v>
      </c>
      <c r="B94" s="193">
        <v>1391.59</v>
      </c>
      <c r="C94" s="193">
        <v>1989.62</v>
      </c>
      <c r="D94" s="193">
        <v>1829.8</v>
      </c>
      <c r="E94" s="193">
        <v>1302.8599999999999</v>
      </c>
      <c r="F94" s="193">
        <v>1248.29</v>
      </c>
      <c r="G94" s="194">
        <v>0.65480000000000005</v>
      </c>
      <c r="H94" s="114"/>
    </row>
    <row r="95" spans="1:8" ht="25.5" customHeight="1" x14ac:dyDescent="0.25">
      <c r="A95" s="192" t="s">
        <v>110</v>
      </c>
      <c r="B95" s="193">
        <v>1511.6</v>
      </c>
      <c r="C95" s="193">
        <v>1988.84</v>
      </c>
      <c r="D95" s="193">
        <v>1587.15</v>
      </c>
      <c r="E95" s="193">
        <v>1518.15</v>
      </c>
      <c r="F95" s="193">
        <v>1505.41</v>
      </c>
      <c r="G95" s="194">
        <v>0.76329999999999998</v>
      </c>
      <c r="H95" s="114"/>
    </row>
    <row r="96" spans="1:8" ht="25.5" customHeight="1" x14ac:dyDescent="0.25">
      <c r="A96" s="191" t="s">
        <v>112</v>
      </c>
      <c r="B96" s="197">
        <v>1158.71</v>
      </c>
      <c r="C96" s="197">
        <v>1981.37</v>
      </c>
      <c r="D96" s="197">
        <v>1470.26</v>
      </c>
      <c r="E96" s="197">
        <v>1113.4100000000001</v>
      </c>
      <c r="F96" s="197">
        <v>1052.8800000000001</v>
      </c>
      <c r="G96" s="198">
        <v>0.56189999999999996</v>
      </c>
      <c r="H96" s="199"/>
    </row>
    <row r="97" spans="1:8" ht="25.5" customHeight="1" x14ac:dyDescent="0.25">
      <c r="A97" s="192" t="s">
        <v>107</v>
      </c>
      <c r="B97" s="193">
        <v>1613.28</v>
      </c>
      <c r="C97" s="193">
        <v>1900.46</v>
      </c>
      <c r="D97" s="193">
        <v>1381.42</v>
      </c>
      <c r="E97" s="193">
        <v>1161.31</v>
      </c>
      <c r="F97" s="193">
        <v>1142.83</v>
      </c>
      <c r="G97" s="194">
        <v>0.61109999999999998</v>
      </c>
      <c r="H97" s="114"/>
    </row>
    <row r="98" spans="1:8" ht="25.5" customHeight="1" x14ac:dyDescent="0.25">
      <c r="A98" s="192" t="s">
        <v>334</v>
      </c>
      <c r="B98" s="193">
        <v>1457.94</v>
      </c>
      <c r="C98" s="193">
        <v>1867.85</v>
      </c>
      <c r="D98" s="193">
        <v>1420.14</v>
      </c>
      <c r="E98" s="193">
        <v>1420.14</v>
      </c>
      <c r="F98" s="193">
        <v>1367.61</v>
      </c>
      <c r="G98" s="194">
        <v>0.76029999999999998</v>
      </c>
      <c r="H98" s="114"/>
    </row>
    <row r="99" spans="1:8" ht="25.5" customHeight="1" x14ac:dyDescent="0.25">
      <c r="A99" s="192" t="s">
        <v>128</v>
      </c>
      <c r="B99" s="193">
        <v>1203.33</v>
      </c>
      <c r="C99" s="193">
        <v>1851.87</v>
      </c>
      <c r="D99" s="193">
        <v>1484.21</v>
      </c>
      <c r="E99" s="193">
        <v>1284.8</v>
      </c>
      <c r="F99" s="193">
        <v>1049.03</v>
      </c>
      <c r="G99" s="194">
        <v>0.69379999999999997</v>
      </c>
      <c r="H99" s="114"/>
    </row>
    <row r="100" spans="1:8" ht="25.5" customHeight="1" x14ac:dyDescent="0.25">
      <c r="A100" s="192" t="s">
        <v>307</v>
      </c>
      <c r="B100" s="193">
        <v>1107.25</v>
      </c>
      <c r="C100" s="193">
        <v>1806.75</v>
      </c>
      <c r="D100" s="193">
        <v>1365.29</v>
      </c>
      <c r="E100" s="193">
        <v>1364.59</v>
      </c>
      <c r="F100" s="193">
        <v>1310.82</v>
      </c>
      <c r="G100" s="194">
        <v>0.75529999999999997</v>
      </c>
      <c r="H100" s="114"/>
    </row>
    <row r="101" spans="1:8" ht="25.5" customHeight="1" x14ac:dyDescent="0.25">
      <c r="A101" s="192" t="s">
        <v>117</v>
      </c>
      <c r="B101" s="193">
        <v>1100.47</v>
      </c>
      <c r="C101" s="193">
        <v>1744.89</v>
      </c>
      <c r="D101" s="193">
        <v>1419.62</v>
      </c>
      <c r="E101" s="193">
        <v>1050.48</v>
      </c>
      <c r="F101" s="193">
        <v>1013.39</v>
      </c>
      <c r="G101" s="194">
        <v>0.60199999999999998</v>
      </c>
      <c r="H101" s="114"/>
    </row>
    <row r="102" spans="1:8" ht="25.5" customHeight="1" x14ac:dyDescent="0.25">
      <c r="A102" s="192" t="s">
        <v>123</v>
      </c>
      <c r="B102" s="193">
        <v>969.46</v>
      </c>
      <c r="C102" s="193">
        <v>1620.98</v>
      </c>
      <c r="D102" s="193">
        <v>1378.84</v>
      </c>
      <c r="E102" s="193">
        <v>1220.9000000000001</v>
      </c>
      <c r="F102" s="193">
        <v>1082.05</v>
      </c>
      <c r="G102" s="194">
        <v>0.75319999999999998</v>
      </c>
      <c r="H102" s="114"/>
    </row>
    <row r="103" spans="1:8" ht="25.5" customHeight="1" x14ac:dyDescent="0.25">
      <c r="A103" s="192" t="s">
        <v>111</v>
      </c>
      <c r="B103" s="193">
        <v>1293.6099999999999</v>
      </c>
      <c r="C103" s="193">
        <v>1552.62</v>
      </c>
      <c r="D103" s="193">
        <v>1301.77</v>
      </c>
      <c r="E103" s="193">
        <v>999.71</v>
      </c>
      <c r="F103" s="193">
        <v>999.67</v>
      </c>
      <c r="G103" s="194">
        <v>0.64390000000000003</v>
      </c>
      <c r="H103" s="114"/>
    </row>
    <row r="104" spans="1:8" ht="25.5" customHeight="1" x14ac:dyDescent="0.25">
      <c r="A104" s="191" t="s">
        <v>113</v>
      </c>
      <c r="B104" s="197">
        <v>1071.71</v>
      </c>
      <c r="C104" s="197">
        <v>1525.9</v>
      </c>
      <c r="D104" s="197">
        <v>1291.76</v>
      </c>
      <c r="E104" s="197">
        <v>1189.7</v>
      </c>
      <c r="F104" s="197">
        <v>1184.1600000000001</v>
      </c>
      <c r="G104" s="198">
        <v>0.77969999999999995</v>
      </c>
      <c r="H104" s="199"/>
    </row>
    <row r="105" spans="1:8" ht="25.5" customHeight="1" x14ac:dyDescent="0.25">
      <c r="A105" s="191" t="s">
        <v>114</v>
      </c>
      <c r="B105" s="197">
        <v>955.34</v>
      </c>
      <c r="C105" s="197">
        <v>1474.03</v>
      </c>
      <c r="D105" s="197">
        <v>997.06</v>
      </c>
      <c r="E105" s="197">
        <v>946.18</v>
      </c>
      <c r="F105" s="197">
        <v>730.41</v>
      </c>
      <c r="G105" s="198">
        <v>0.64190000000000003</v>
      </c>
      <c r="H105" s="199"/>
    </row>
    <row r="106" spans="1:8" ht="25.5" customHeight="1" x14ac:dyDescent="0.25">
      <c r="A106" s="192" t="s">
        <v>109</v>
      </c>
      <c r="B106" s="193">
        <v>1269</v>
      </c>
      <c r="C106" s="193">
        <v>1465.86</v>
      </c>
      <c r="D106" s="193">
        <v>1333.78</v>
      </c>
      <c r="E106" s="193">
        <v>1092.17</v>
      </c>
      <c r="F106" s="193">
        <v>1042.68</v>
      </c>
      <c r="G106" s="194">
        <v>0.74509999999999998</v>
      </c>
      <c r="H106" s="114"/>
    </row>
    <row r="107" spans="1:8" ht="25.5" customHeight="1" x14ac:dyDescent="0.25">
      <c r="A107" s="192" t="s">
        <v>120</v>
      </c>
      <c r="B107" s="193">
        <v>1236.72</v>
      </c>
      <c r="C107" s="193">
        <v>1446.64</v>
      </c>
      <c r="D107" s="193">
        <v>1053.23</v>
      </c>
      <c r="E107" s="193">
        <v>871.5</v>
      </c>
      <c r="F107" s="193">
        <v>823.39</v>
      </c>
      <c r="G107" s="194">
        <v>0.60240000000000005</v>
      </c>
      <c r="H107" s="114"/>
    </row>
    <row r="108" spans="1:8" ht="25.5" customHeight="1" x14ac:dyDescent="0.25">
      <c r="A108" s="192" t="s">
        <v>116</v>
      </c>
      <c r="B108" s="193">
        <v>1183.76</v>
      </c>
      <c r="C108" s="193">
        <v>1387.09</v>
      </c>
      <c r="D108" s="193">
        <v>1268.8</v>
      </c>
      <c r="E108" s="193">
        <v>1226.79</v>
      </c>
      <c r="F108" s="193">
        <v>1224.94</v>
      </c>
      <c r="G108" s="194">
        <v>0.88439999999999996</v>
      </c>
      <c r="H108" s="114"/>
    </row>
    <row r="109" spans="1:8" ht="25.5" customHeight="1" x14ac:dyDescent="0.25">
      <c r="A109" s="192" t="s">
        <v>118</v>
      </c>
      <c r="B109" s="193">
        <v>942.55</v>
      </c>
      <c r="C109" s="193">
        <v>1307.79</v>
      </c>
      <c r="D109" s="193">
        <v>1038.4000000000001</v>
      </c>
      <c r="E109" s="193">
        <v>1011.78</v>
      </c>
      <c r="F109" s="193">
        <v>900.32</v>
      </c>
      <c r="G109" s="194">
        <v>0.77370000000000005</v>
      </c>
      <c r="H109" s="114"/>
    </row>
    <row r="110" spans="1:8" ht="25.5" customHeight="1" x14ac:dyDescent="0.25">
      <c r="A110" s="192" t="s">
        <v>121</v>
      </c>
      <c r="B110" s="193">
        <v>785.84</v>
      </c>
      <c r="C110" s="193">
        <v>1296.3599999999999</v>
      </c>
      <c r="D110" s="193">
        <v>863.13</v>
      </c>
      <c r="E110" s="193">
        <v>827.05</v>
      </c>
      <c r="F110" s="193">
        <v>782.38</v>
      </c>
      <c r="G110" s="194">
        <v>0.63800000000000001</v>
      </c>
      <c r="H110" s="114"/>
    </row>
    <row r="111" spans="1:8" ht="25.5" customHeight="1" x14ac:dyDescent="0.25">
      <c r="A111" s="192" t="s">
        <v>125</v>
      </c>
      <c r="B111" s="193">
        <v>923.3</v>
      </c>
      <c r="C111" s="193">
        <v>1285.48</v>
      </c>
      <c r="D111" s="193">
        <v>1158.57</v>
      </c>
      <c r="E111" s="193">
        <v>971.34</v>
      </c>
      <c r="F111" s="193">
        <v>957.96</v>
      </c>
      <c r="G111" s="194">
        <v>0.75560000000000005</v>
      </c>
      <c r="H111" s="114"/>
    </row>
    <row r="112" spans="1:8" ht="25.5" customHeight="1" x14ac:dyDescent="0.25">
      <c r="A112" s="191" t="s">
        <v>335</v>
      </c>
      <c r="B112" s="197">
        <v>852.7</v>
      </c>
      <c r="C112" s="197">
        <v>1192.08</v>
      </c>
      <c r="D112" s="197">
        <v>932.74</v>
      </c>
      <c r="E112" s="197">
        <v>897.06</v>
      </c>
      <c r="F112" s="197">
        <v>841.66</v>
      </c>
      <c r="G112" s="198">
        <v>0.75249999999999995</v>
      </c>
      <c r="H112" s="199"/>
    </row>
    <row r="113" spans="1:8" ht="25.5" customHeight="1" x14ac:dyDescent="0.25">
      <c r="A113" s="192" t="s">
        <v>321</v>
      </c>
      <c r="B113" s="193">
        <v>1048.79</v>
      </c>
      <c r="C113" s="193">
        <v>1165.8499999999999</v>
      </c>
      <c r="D113" s="193">
        <v>773.81</v>
      </c>
      <c r="E113" s="193">
        <v>647.34</v>
      </c>
      <c r="F113" s="193">
        <v>606.79999999999995</v>
      </c>
      <c r="G113" s="194">
        <v>0.55520000000000003</v>
      </c>
      <c r="H113" s="114"/>
    </row>
    <row r="114" spans="1:8" ht="25.5" customHeight="1" x14ac:dyDescent="0.25">
      <c r="A114" s="191" t="s">
        <v>122</v>
      </c>
      <c r="B114" s="197">
        <v>647.67999999999995</v>
      </c>
      <c r="C114" s="197">
        <v>1165.1600000000001</v>
      </c>
      <c r="D114" s="197">
        <v>851.06</v>
      </c>
      <c r="E114" s="197">
        <v>611.44000000000005</v>
      </c>
      <c r="F114" s="197">
        <v>517.95000000000005</v>
      </c>
      <c r="G114" s="198">
        <v>0.52480000000000004</v>
      </c>
      <c r="H114" s="199"/>
    </row>
    <row r="115" spans="1:8" ht="25.5" customHeight="1" x14ac:dyDescent="0.25">
      <c r="A115" s="192" t="s">
        <v>115</v>
      </c>
      <c r="B115" s="193">
        <v>734.46</v>
      </c>
      <c r="C115" s="193">
        <v>1045.08</v>
      </c>
      <c r="D115" s="193">
        <v>958.39</v>
      </c>
      <c r="E115" s="193">
        <v>858.13</v>
      </c>
      <c r="F115" s="193">
        <v>773.57</v>
      </c>
      <c r="G115" s="194">
        <v>0.82110000000000005</v>
      </c>
      <c r="H115" s="114"/>
    </row>
    <row r="116" spans="1:8" ht="25.5" customHeight="1" x14ac:dyDescent="0.25">
      <c r="A116" s="192" t="s">
        <v>337</v>
      </c>
      <c r="B116" s="193">
        <v>376.75</v>
      </c>
      <c r="C116" s="193">
        <v>925.36</v>
      </c>
      <c r="D116" s="193">
        <v>676.92</v>
      </c>
      <c r="E116" s="193">
        <v>580.26</v>
      </c>
      <c r="F116" s="193">
        <v>509.47</v>
      </c>
      <c r="G116" s="194">
        <v>0.62709999999999999</v>
      </c>
      <c r="H116" s="114"/>
    </row>
    <row r="117" spans="1:8" ht="25.5" customHeight="1" x14ac:dyDescent="0.25">
      <c r="A117" s="192" t="s">
        <v>285</v>
      </c>
      <c r="B117" s="193">
        <v>850.97</v>
      </c>
      <c r="C117" s="193">
        <v>915.12</v>
      </c>
      <c r="D117" s="193">
        <v>483.46</v>
      </c>
      <c r="E117" s="193">
        <v>442.21</v>
      </c>
      <c r="F117" s="193">
        <v>437.75</v>
      </c>
      <c r="G117" s="194">
        <v>0.48320000000000002</v>
      </c>
      <c r="H117" s="114"/>
    </row>
    <row r="118" spans="1:8" ht="25.5" customHeight="1" x14ac:dyDescent="0.25">
      <c r="A118" s="192" t="s">
        <v>131</v>
      </c>
      <c r="B118" s="193">
        <v>741.25</v>
      </c>
      <c r="C118" s="193">
        <v>884.65</v>
      </c>
      <c r="D118" s="193">
        <v>811.06</v>
      </c>
      <c r="E118" s="193">
        <v>809.07</v>
      </c>
      <c r="F118" s="193">
        <v>776.19</v>
      </c>
      <c r="G118" s="194">
        <v>0.91459999999999997</v>
      </c>
      <c r="H118" s="114"/>
    </row>
    <row r="119" spans="1:8" ht="25.5" customHeight="1" x14ac:dyDescent="0.25">
      <c r="A119" s="191" t="s">
        <v>126</v>
      </c>
      <c r="B119" s="197">
        <v>647.07000000000005</v>
      </c>
      <c r="C119" s="197">
        <v>876.03</v>
      </c>
      <c r="D119" s="197">
        <v>746.44</v>
      </c>
      <c r="E119" s="197">
        <v>739.28</v>
      </c>
      <c r="F119" s="197">
        <v>739.28</v>
      </c>
      <c r="G119" s="198">
        <v>0.84389999999999998</v>
      </c>
      <c r="H119" s="199"/>
    </row>
    <row r="120" spans="1:8" ht="25.5" customHeight="1" x14ac:dyDescent="0.25">
      <c r="A120" s="192" t="s">
        <v>135</v>
      </c>
      <c r="B120" s="193">
        <v>493.77</v>
      </c>
      <c r="C120" s="193">
        <v>815.94</v>
      </c>
      <c r="D120" s="193">
        <v>617.85</v>
      </c>
      <c r="E120" s="193">
        <v>617.08000000000004</v>
      </c>
      <c r="F120" s="193">
        <v>568.89</v>
      </c>
      <c r="G120" s="194">
        <v>0.75629999999999997</v>
      </c>
      <c r="H120" s="114"/>
    </row>
    <row r="121" spans="1:8" ht="25.5" customHeight="1" x14ac:dyDescent="0.25">
      <c r="A121" s="192" t="s">
        <v>305</v>
      </c>
      <c r="B121" s="193">
        <v>7048.21</v>
      </c>
      <c r="C121" s="193">
        <v>734.03</v>
      </c>
      <c r="D121" s="193">
        <v>734.03</v>
      </c>
      <c r="E121" s="193">
        <v>733.79</v>
      </c>
      <c r="F121" s="193">
        <v>733.79</v>
      </c>
      <c r="G121" s="194">
        <v>0.99970000000000003</v>
      </c>
      <c r="H121" s="114"/>
    </row>
    <row r="122" spans="1:8" ht="25.5" customHeight="1" x14ac:dyDescent="0.25">
      <c r="A122" s="192" t="s">
        <v>130</v>
      </c>
      <c r="B122" s="193">
        <v>682.09</v>
      </c>
      <c r="C122" s="193">
        <v>717.46</v>
      </c>
      <c r="D122" s="193">
        <v>348.25</v>
      </c>
      <c r="E122" s="193">
        <v>342.08</v>
      </c>
      <c r="F122" s="193">
        <v>258.13</v>
      </c>
      <c r="G122" s="194">
        <v>0.4768</v>
      </c>
      <c r="H122" s="114"/>
    </row>
    <row r="123" spans="1:8" ht="25.5" customHeight="1" x14ac:dyDescent="0.25">
      <c r="A123" s="192" t="s">
        <v>133</v>
      </c>
      <c r="B123" s="193">
        <v>461.17</v>
      </c>
      <c r="C123" s="193">
        <v>656.32</v>
      </c>
      <c r="D123" s="193">
        <v>571.91999999999996</v>
      </c>
      <c r="E123" s="193">
        <v>510.65</v>
      </c>
      <c r="F123" s="193">
        <v>480.88</v>
      </c>
      <c r="G123" s="194">
        <v>0.77800000000000002</v>
      </c>
      <c r="H123" s="114"/>
    </row>
    <row r="124" spans="1:8" ht="25.5" customHeight="1" x14ac:dyDescent="0.25">
      <c r="A124" s="192" t="s">
        <v>137</v>
      </c>
      <c r="B124" s="193">
        <v>383.7</v>
      </c>
      <c r="C124" s="193">
        <v>646.48</v>
      </c>
      <c r="D124" s="193">
        <v>520.6</v>
      </c>
      <c r="E124" s="193">
        <v>400.2</v>
      </c>
      <c r="F124" s="193">
        <v>400.14</v>
      </c>
      <c r="G124" s="194">
        <v>0.61899999999999999</v>
      </c>
      <c r="H124" s="114"/>
    </row>
    <row r="125" spans="1:8" ht="25.5" customHeight="1" x14ac:dyDescent="0.25">
      <c r="A125" s="192" t="s">
        <v>127</v>
      </c>
      <c r="B125" s="193">
        <v>461.26</v>
      </c>
      <c r="C125" s="193">
        <v>584.96</v>
      </c>
      <c r="D125" s="193">
        <v>510.4</v>
      </c>
      <c r="E125" s="193">
        <v>505.39</v>
      </c>
      <c r="F125" s="193">
        <v>505.39</v>
      </c>
      <c r="G125" s="194">
        <v>0.86399999999999999</v>
      </c>
      <c r="H125" s="114"/>
    </row>
    <row r="126" spans="1:8" ht="25.5" customHeight="1" x14ac:dyDescent="0.25">
      <c r="A126" s="192" t="s">
        <v>136</v>
      </c>
      <c r="B126" s="193">
        <v>395.34</v>
      </c>
      <c r="C126" s="193">
        <v>574.54999999999995</v>
      </c>
      <c r="D126" s="193">
        <v>491.75</v>
      </c>
      <c r="E126" s="193">
        <v>421.03</v>
      </c>
      <c r="F126" s="193">
        <v>384.46</v>
      </c>
      <c r="G126" s="194">
        <v>0.73280000000000001</v>
      </c>
      <c r="H126" s="114"/>
    </row>
    <row r="127" spans="1:8" ht="25.5" customHeight="1" x14ac:dyDescent="0.25">
      <c r="A127" s="191" t="s">
        <v>286</v>
      </c>
      <c r="B127" s="197">
        <v>340.71</v>
      </c>
      <c r="C127" s="197">
        <v>518.25</v>
      </c>
      <c r="D127" s="197">
        <v>347.05</v>
      </c>
      <c r="E127" s="197">
        <v>245.62</v>
      </c>
      <c r="F127" s="197">
        <v>211.96</v>
      </c>
      <c r="G127" s="198">
        <v>0.47389999999999999</v>
      </c>
      <c r="H127" s="199"/>
    </row>
    <row r="128" spans="1:8" ht="25.5" customHeight="1" x14ac:dyDescent="0.25">
      <c r="A128" s="192" t="s">
        <v>139</v>
      </c>
      <c r="B128" s="193">
        <v>250.26</v>
      </c>
      <c r="C128" s="193">
        <v>492.03</v>
      </c>
      <c r="D128" s="193">
        <v>326.26</v>
      </c>
      <c r="E128" s="193">
        <v>285.62</v>
      </c>
      <c r="F128" s="193">
        <v>285.62</v>
      </c>
      <c r="G128" s="194">
        <v>0.58050000000000002</v>
      </c>
      <c r="H128" s="114"/>
    </row>
    <row r="129" spans="1:8" ht="25.5" customHeight="1" x14ac:dyDescent="0.25">
      <c r="A129" s="192" t="s">
        <v>140</v>
      </c>
      <c r="B129" s="193">
        <v>274.47000000000003</v>
      </c>
      <c r="C129" s="193">
        <v>417.54</v>
      </c>
      <c r="D129" s="193">
        <v>323.05</v>
      </c>
      <c r="E129" s="193">
        <v>316.92</v>
      </c>
      <c r="F129" s="193">
        <v>244.62</v>
      </c>
      <c r="G129" s="194">
        <v>0.75900000000000001</v>
      </c>
      <c r="H129" s="114"/>
    </row>
    <row r="130" spans="1:8" ht="25.5" customHeight="1" x14ac:dyDescent="0.25">
      <c r="A130" s="192" t="s">
        <v>142</v>
      </c>
      <c r="B130" s="193">
        <v>323.02999999999997</v>
      </c>
      <c r="C130" s="193">
        <v>369.29</v>
      </c>
      <c r="D130" s="193">
        <v>276.31</v>
      </c>
      <c r="E130" s="193">
        <v>226.56</v>
      </c>
      <c r="F130" s="193">
        <v>218.05</v>
      </c>
      <c r="G130" s="194">
        <v>0.61350000000000005</v>
      </c>
      <c r="H130" s="114"/>
    </row>
    <row r="131" spans="1:8" ht="25.5" customHeight="1" x14ac:dyDescent="0.25">
      <c r="A131" s="192" t="s">
        <v>138</v>
      </c>
      <c r="B131" s="193">
        <v>231.81</v>
      </c>
      <c r="C131" s="193">
        <v>286.39</v>
      </c>
      <c r="D131" s="193">
        <v>240.74</v>
      </c>
      <c r="E131" s="193">
        <v>237.34</v>
      </c>
      <c r="F131" s="193">
        <v>236.62</v>
      </c>
      <c r="G131" s="194">
        <v>0.82869999999999999</v>
      </c>
      <c r="H131" s="114"/>
    </row>
    <row r="132" spans="1:8" ht="25.5" customHeight="1" x14ac:dyDescent="0.25">
      <c r="A132" s="192" t="s">
        <v>147</v>
      </c>
      <c r="B132" s="193">
        <v>99.86</v>
      </c>
      <c r="C132" s="193">
        <v>276.95</v>
      </c>
      <c r="D132" s="193">
        <v>156.35</v>
      </c>
      <c r="E132" s="193">
        <v>145.13999999999999</v>
      </c>
      <c r="F132" s="193">
        <v>138.32</v>
      </c>
      <c r="G132" s="194">
        <v>0.52410000000000001</v>
      </c>
      <c r="H132" s="114"/>
    </row>
    <row r="133" spans="1:8" ht="25.5" customHeight="1" x14ac:dyDescent="0.25">
      <c r="A133" s="192" t="s">
        <v>143</v>
      </c>
      <c r="B133" s="193">
        <v>179.74</v>
      </c>
      <c r="C133" s="193">
        <v>261.81</v>
      </c>
      <c r="D133" s="193">
        <v>248</v>
      </c>
      <c r="E133" s="193">
        <v>216.57</v>
      </c>
      <c r="F133" s="193">
        <v>190.2</v>
      </c>
      <c r="G133" s="194">
        <v>0.82720000000000005</v>
      </c>
      <c r="H133" s="114"/>
    </row>
    <row r="134" spans="1:8" ht="25.5" customHeight="1" x14ac:dyDescent="0.25">
      <c r="A134" s="192" t="s">
        <v>145</v>
      </c>
      <c r="B134" s="193">
        <v>134.81</v>
      </c>
      <c r="C134" s="193">
        <v>183.69</v>
      </c>
      <c r="D134" s="193">
        <v>153.79</v>
      </c>
      <c r="E134" s="193">
        <v>145.11000000000001</v>
      </c>
      <c r="F134" s="193">
        <v>138.02000000000001</v>
      </c>
      <c r="G134" s="194">
        <v>0.79</v>
      </c>
      <c r="H134" s="114"/>
    </row>
    <row r="135" spans="1:8" ht="25.5" customHeight="1" x14ac:dyDescent="0.25">
      <c r="A135" s="192" t="s">
        <v>146</v>
      </c>
      <c r="B135" s="193">
        <v>56.29</v>
      </c>
      <c r="C135" s="193">
        <v>116.96</v>
      </c>
      <c r="D135" s="193">
        <v>106.1</v>
      </c>
      <c r="E135" s="193">
        <v>73.42</v>
      </c>
      <c r="F135" s="193">
        <v>73.42</v>
      </c>
      <c r="G135" s="194">
        <v>0.62770000000000004</v>
      </c>
      <c r="H135" s="114"/>
    </row>
    <row r="136" spans="1:8" ht="25.5" customHeight="1" x14ac:dyDescent="0.25">
      <c r="A136" s="192" t="s">
        <v>336</v>
      </c>
      <c r="B136" s="193">
        <v>87.72</v>
      </c>
      <c r="C136" s="193">
        <v>112.72</v>
      </c>
      <c r="D136" s="193">
        <v>83.28</v>
      </c>
      <c r="E136" s="193">
        <v>83.28</v>
      </c>
      <c r="F136" s="193">
        <v>77.13</v>
      </c>
      <c r="G136" s="194">
        <v>0.7389</v>
      </c>
      <c r="H136" s="114"/>
    </row>
    <row r="137" spans="1:8" ht="25.5" customHeight="1" x14ac:dyDescent="0.25">
      <c r="A137" s="210" t="s">
        <v>124</v>
      </c>
      <c r="B137" s="195">
        <v>65.05</v>
      </c>
      <c r="C137" s="195">
        <v>88.77</v>
      </c>
      <c r="D137" s="195">
        <v>44.05</v>
      </c>
      <c r="E137" s="195">
        <v>25.33</v>
      </c>
      <c r="F137" s="195">
        <v>14.23</v>
      </c>
      <c r="G137" s="196">
        <v>0.28539999999999999</v>
      </c>
      <c r="H137" s="115"/>
    </row>
    <row r="138" spans="1:8" s="200" customFormat="1" ht="25.5" customHeight="1" x14ac:dyDescent="0.25">
      <c r="A138" s="211" t="s">
        <v>12</v>
      </c>
      <c r="B138" s="212">
        <v>10775949.911983</v>
      </c>
      <c r="C138" s="212">
        <v>16287763.315179</v>
      </c>
      <c r="D138" s="212">
        <v>11777626.939654799</v>
      </c>
      <c r="E138" s="212">
        <v>11583120.196035</v>
      </c>
      <c r="F138" s="212">
        <v>10998327.7094316</v>
      </c>
      <c r="G138" s="213">
        <v>0.71115474678100299</v>
      </c>
      <c r="H138" s="214"/>
    </row>
    <row r="139" spans="1:8" ht="25.5" customHeight="1" x14ac:dyDescent="0.25">
      <c r="A139" s="253" t="s">
        <v>161</v>
      </c>
      <c r="B139" s="253"/>
      <c r="C139" s="253"/>
      <c r="D139" s="253"/>
    </row>
    <row r="140" spans="1:8" ht="25.5" customHeight="1" x14ac:dyDescent="0.25">
      <c r="A140" s="253" t="s">
        <v>1</v>
      </c>
      <c r="B140" s="253"/>
      <c r="C140" s="253"/>
      <c r="D140" s="253"/>
    </row>
    <row r="141" spans="1:8" ht="25.5" customHeight="1" x14ac:dyDescent="0.25">
      <c r="A141" s="253" t="s">
        <v>162</v>
      </c>
      <c r="B141" s="253"/>
      <c r="C141" s="253"/>
      <c r="D141" s="253"/>
    </row>
    <row r="142" spans="1:8" ht="25.5" customHeight="1" x14ac:dyDescent="0.25">
      <c r="A142" s="253" t="s">
        <v>163</v>
      </c>
      <c r="B142" s="253"/>
      <c r="C142" s="253"/>
      <c r="D142" s="253"/>
    </row>
    <row r="143" spans="1:8" ht="25.5" customHeight="1" x14ac:dyDescent="0.25">
      <c r="A143" s="253" t="s">
        <v>164</v>
      </c>
      <c r="B143" s="253"/>
      <c r="C143" s="253"/>
      <c r="D143" s="253"/>
    </row>
    <row r="144" spans="1:8" ht="25.5" customHeight="1" x14ac:dyDescent="0.25">
      <c r="A144" s="253" t="s">
        <v>165</v>
      </c>
      <c r="B144" s="253"/>
      <c r="C144" s="253"/>
      <c r="D144" s="253"/>
    </row>
    <row r="145" spans="1:6" ht="25.5" customHeight="1" x14ac:dyDescent="0.25">
      <c r="A145" s="253" t="s">
        <v>166</v>
      </c>
      <c r="B145" s="253"/>
      <c r="C145" s="253"/>
      <c r="D145" s="253"/>
    </row>
    <row r="146" spans="1:6" ht="25.5" customHeight="1" x14ac:dyDescent="0.25">
      <c r="A146" s="253" t="s">
        <v>167</v>
      </c>
      <c r="B146" s="253"/>
      <c r="C146" s="253"/>
      <c r="D146" s="253"/>
    </row>
    <row r="147" spans="1:6" ht="25.5" customHeight="1" x14ac:dyDescent="0.25">
      <c r="A147" s="254" t="s">
        <v>168</v>
      </c>
      <c r="B147" s="254"/>
      <c r="C147" s="254"/>
      <c r="D147" s="254"/>
      <c r="E147" s="254"/>
      <c r="F147" s="254"/>
    </row>
    <row r="148" spans="1:6" ht="25.5" customHeight="1" x14ac:dyDescent="0.25">
      <c r="A148" s="254" t="s">
        <v>342</v>
      </c>
      <c r="B148" s="254"/>
      <c r="C148" s="254"/>
      <c r="D148" s="254"/>
      <c r="E148" s="254"/>
      <c r="F148" s="254"/>
    </row>
  </sheetData>
  <mergeCells count="10">
    <mergeCell ref="A139:D139"/>
    <mergeCell ref="A140:D140"/>
    <mergeCell ref="A141:D141"/>
    <mergeCell ref="A148:F148"/>
    <mergeCell ref="A142:D142"/>
    <mergeCell ref="A143:D143"/>
    <mergeCell ref="A144:D144"/>
    <mergeCell ref="A145:D145"/>
    <mergeCell ref="A146:D146"/>
    <mergeCell ref="A147:F147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715C-1431-4CFE-9332-C37E65452070}">
  <dimension ref="A1:H148"/>
  <sheetViews>
    <sheetView topLeftCell="A104" zoomScaleNormal="100" workbookViewId="0">
      <selection activeCell="E112" sqref="E112"/>
    </sheetView>
  </sheetViews>
  <sheetFormatPr baseColWidth="10" defaultColWidth="8.85546875" defaultRowHeight="15" x14ac:dyDescent="0.25"/>
  <cols>
    <col min="1" max="1" width="55.7109375" style="145" customWidth="1"/>
    <col min="2" max="2" width="35.85546875" style="145" customWidth="1"/>
    <col min="3" max="3" width="27.7109375" style="145" customWidth="1"/>
    <col min="4" max="4" width="47.28515625" style="145" customWidth="1"/>
    <col min="5" max="5" width="13.42578125" style="145" customWidth="1"/>
    <col min="6" max="6" width="12.28515625" style="145" customWidth="1"/>
    <col min="7" max="7" width="15.140625" style="145" customWidth="1"/>
    <col min="8" max="8" width="11.42578125" style="145" customWidth="1"/>
    <col min="9" max="9" width="31" style="145" customWidth="1"/>
    <col min="10" max="16384" width="8.85546875" style="145"/>
  </cols>
  <sheetData>
    <row r="1" spans="1:8" ht="20.85" customHeight="1" x14ac:dyDescent="0.25">
      <c r="A1" s="256" t="s">
        <v>287</v>
      </c>
      <c r="B1" s="256"/>
      <c r="C1" s="256"/>
      <c r="D1" s="256"/>
      <c r="E1" s="256"/>
    </row>
    <row r="2" spans="1:8" x14ac:dyDescent="0.25">
      <c r="A2" s="257" t="s">
        <v>341</v>
      </c>
      <c r="B2" s="257"/>
      <c r="C2" s="257"/>
      <c r="D2" s="257"/>
      <c r="E2" s="257"/>
    </row>
    <row r="3" spans="1:8" ht="24.6" customHeight="1" x14ac:dyDescent="0.3">
      <c r="A3" s="255" t="s">
        <v>158</v>
      </c>
      <c r="B3" s="255"/>
      <c r="C3" s="255"/>
      <c r="D3" s="116" t="s">
        <v>339</v>
      </c>
    </row>
    <row r="4" spans="1:8" ht="35.65" customHeight="1" x14ac:dyDescent="0.25">
      <c r="A4" s="255" t="s">
        <v>159</v>
      </c>
      <c r="B4" s="255"/>
      <c r="C4" s="255"/>
    </row>
    <row r="5" spans="1:8" x14ac:dyDescent="0.25">
      <c r="A5" s="97" t="s">
        <v>1</v>
      </c>
    </row>
    <row r="6" spans="1:8" ht="24.75" customHeight="1" x14ac:dyDescent="0.25">
      <c r="A6" s="99" t="s">
        <v>18</v>
      </c>
      <c r="B6" s="89" t="s">
        <v>156</v>
      </c>
      <c r="C6" s="89" t="s">
        <v>157</v>
      </c>
      <c r="D6" s="89" t="s">
        <v>19</v>
      </c>
      <c r="E6" s="89" t="s">
        <v>20</v>
      </c>
      <c r="F6" s="89" t="s">
        <v>21</v>
      </c>
      <c r="G6" s="89" t="s">
        <v>22</v>
      </c>
      <c r="H6" s="113" t="s">
        <v>174</v>
      </c>
    </row>
    <row r="7" spans="1:8" ht="24.75" customHeight="1" x14ac:dyDescent="0.25">
      <c r="A7" s="201" t="s">
        <v>23</v>
      </c>
      <c r="B7" s="202">
        <v>3675812.2372119999</v>
      </c>
      <c r="C7" s="202">
        <v>4138151.9787770002</v>
      </c>
      <c r="D7" s="202">
        <v>4096433.8417802299</v>
      </c>
      <c r="E7" s="202">
        <v>4096087.0982447001</v>
      </c>
      <c r="F7" s="202">
        <v>4089949.5683931801</v>
      </c>
      <c r="G7" s="203">
        <v>0.98983486330419101</v>
      </c>
      <c r="H7" s="204"/>
    </row>
    <row r="8" spans="1:8" ht="24.75" customHeight="1" x14ac:dyDescent="0.25">
      <c r="A8" s="201" t="s">
        <v>292</v>
      </c>
      <c r="B8" s="202">
        <v>617593.31975100003</v>
      </c>
      <c r="C8" s="202">
        <v>957285.48485300003</v>
      </c>
      <c r="D8" s="202">
        <v>934729.34549634997</v>
      </c>
      <c r="E8" s="202">
        <v>934683.93840801995</v>
      </c>
      <c r="F8" s="202">
        <v>883129.31093643</v>
      </c>
      <c r="G8" s="203">
        <v>0.97638996223947705</v>
      </c>
      <c r="H8" s="204"/>
    </row>
    <row r="9" spans="1:8" ht="24.75" customHeight="1" x14ac:dyDescent="0.25">
      <c r="A9" s="201" t="s">
        <v>26</v>
      </c>
      <c r="B9" s="202">
        <v>639270.93031299999</v>
      </c>
      <c r="C9" s="202">
        <v>860211.60915499995</v>
      </c>
      <c r="D9" s="202">
        <v>837560.26900643995</v>
      </c>
      <c r="E9" s="202">
        <v>837560.26900643995</v>
      </c>
      <c r="F9" s="202">
        <v>739747.28270087996</v>
      </c>
      <c r="G9" s="203">
        <v>0.97366771163340704</v>
      </c>
      <c r="H9" s="204"/>
    </row>
    <row r="10" spans="1:8" ht="24.75" customHeight="1" x14ac:dyDescent="0.25">
      <c r="A10" s="201" t="s">
        <v>24</v>
      </c>
      <c r="B10" s="202">
        <v>663859</v>
      </c>
      <c r="C10" s="202">
        <v>774959</v>
      </c>
      <c r="D10" s="202">
        <v>774953.44150957</v>
      </c>
      <c r="E10" s="202">
        <v>774953.44150957</v>
      </c>
      <c r="F10" s="202">
        <v>774953.44150957</v>
      </c>
      <c r="G10" s="203">
        <v>0.99999282737482897</v>
      </c>
      <c r="H10" s="204"/>
    </row>
    <row r="11" spans="1:8" ht="24.75" customHeight="1" x14ac:dyDescent="0.25">
      <c r="A11" s="201" t="s">
        <v>25</v>
      </c>
      <c r="B11" s="202">
        <v>399031.97593199997</v>
      </c>
      <c r="C11" s="202">
        <v>545569.94647299999</v>
      </c>
      <c r="D11" s="202">
        <v>504696.71987703</v>
      </c>
      <c r="E11" s="202">
        <v>502379.48326754</v>
      </c>
      <c r="F11" s="202">
        <v>416602.47572654003</v>
      </c>
      <c r="G11" s="203">
        <v>0.92083423310855395</v>
      </c>
      <c r="H11" s="204"/>
    </row>
    <row r="12" spans="1:8" ht="24.75" customHeight="1" x14ac:dyDescent="0.25">
      <c r="A12" s="201" t="s">
        <v>31</v>
      </c>
      <c r="B12" s="202">
        <v>249890.36517500001</v>
      </c>
      <c r="C12" s="202">
        <v>523800.95958099997</v>
      </c>
      <c r="D12" s="202">
        <v>515247.53391957999</v>
      </c>
      <c r="E12" s="202">
        <v>515228.83012529998</v>
      </c>
      <c r="F12" s="202">
        <v>478324.87995143002</v>
      </c>
      <c r="G12" s="203">
        <v>0.98363475801465305</v>
      </c>
      <c r="H12" s="204"/>
    </row>
    <row r="13" spans="1:8" ht="24.75" customHeight="1" x14ac:dyDescent="0.25">
      <c r="A13" s="201" t="s">
        <v>297</v>
      </c>
      <c r="B13" s="202">
        <v>115936.69225399999</v>
      </c>
      <c r="C13" s="202">
        <v>303820.28701099998</v>
      </c>
      <c r="D13" s="202">
        <v>294025.91311998997</v>
      </c>
      <c r="E13" s="202">
        <v>292730.35528603999</v>
      </c>
      <c r="F13" s="202">
        <v>227960.48789377999</v>
      </c>
      <c r="G13" s="203">
        <v>0.96349838309329705</v>
      </c>
      <c r="H13" s="204"/>
    </row>
    <row r="14" spans="1:8" ht="24.75" customHeight="1" x14ac:dyDescent="0.25">
      <c r="A14" s="201" t="s">
        <v>28</v>
      </c>
      <c r="B14" s="202">
        <v>237510.19134799999</v>
      </c>
      <c r="C14" s="202">
        <v>302626.32747900003</v>
      </c>
      <c r="D14" s="202">
        <v>297901.01539048</v>
      </c>
      <c r="E14" s="202">
        <v>297901.01539048</v>
      </c>
      <c r="F14" s="202">
        <v>296205.73623934999</v>
      </c>
      <c r="G14" s="203">
        <v>0.98438565432200198</v>
      </c>
      <c r="H14" s="204"/>
    </row>
    <row r="15" spans="1:8" ht="24.75" customHeight="1" x14ac:dyDescent="0.25">
      <c r="A15" s="201" t="s">
        <v>36</v>
      </c>
      <c r="B15" s="202">
        <v>139610.832135</v>
      </c>
      <c r="C15" s="202">
        <v>276876.11430999998</v>
      </c>
      <c r="D15" s="202">
        <v>271326.48062906001</v>
      </c>
      <c r="E15" s="202">
        <v>270588.28346139</v>
      </c>
      <c r="F15" s="202">
        <v>251069.99983202</v>
      </c>
      <c r="G15" s="203">
        <v>0.97729009284791601</v>
      </c>
      <c r="H15" s="204"/>
    </row>
    <row r="16" spans="1:8" ht="24.75" customHeight="1" x14ac:dyDescent="0.25">
      <c r="A16" s="201" t="s">
        <v>32</v>
      </c>
      <c r="B16" s="202">
        <v>115399.40382799999</v>
      </c>
      <c r="C16" s="202">
        <v>174557.610778</v>
      </c>
      <c r="D16" s="202">
        <v>172720.03331575001</v>
      </c>
      <c r="E16" s="202">
        <v>172637.89330907</v>
      </c>
      <c r="F16" s="202">
        <v>164087.93610364999</v>
      </c>
      <c r="G16" s="203">
        <v>0.98900238459741896</v>
      </c>
      <c r="H16" s="204"/>
    </row>
    <row r="17" spans="1:8" ht="24.75" customHeight="1" x14ac:dyDescent="0.25">
      <c r="A17" s="201" t="s">
        <v>39</v>
      </c>
      <c r="B17" s="202">
        <v>98825.894</v>
      </c>
      <c r="C17" s="202">
        <v>157414.16765600001</v>
      </c>
      <c r="D17" s="202">
        <v>156158.25731116001</v>
      </c>
      <c r="E17" s="202">
        <v>156157.84431881999</v>
      </c>
      <c r="F17" s="202">
        <v>137721.47434546999</v>
      </c>
      <c r="G17" s="203">
        <v>0.99201899450419595</v>
      </c>
      <c r="H17" s="204"/>
    </row>
    <row r="18" spans="1:8" ht="24.75" customHeight="1" x14ac:dyDescent="0.25">
      <c r="A18" s="201" t="s">
        <v>293</v>
      </c>
      <c r="B18" s="202">
        <v>183836.59434000001</v>
      </c>
      <c r="C18" s="202">
        <v>147320.31687800001</v>
      </c>
      <c r="D18" s="202">
        <v>135669.69551751</v>
      </c>
      <c r="E18" s="202">
        <v>132596.53733590999</v>
      </c>
      <c r="F18" s="202">
        <v>132176.78474847</v>
      </c>
      <c r="G18" s="203">
        <v>0.90005601498751098</v>
      </c>
      <c r="H18" s="204"/>
    </row>
    <row r="19" spans="1:8" ht="24.75" customHeight="1" x14ac:dyDescent="0.25">
      <c r="A19" s="201" t="s">
        <v>296</v>
      </c>
      <c r="B19" s="202">
        <v>106123.18823299999</v>
      </c>
      <c r="C19" s="202">
        <v>137682.60538600001</v>
      </c>
      <c r="D19" s="202">
        <v>126876.97109515</v>
      </c>
      <c r="E19" s="202">
        <v>126875.17839102</v>
      </c>
      <c r="F19" s="202">
        <v>113315.94667855</v>
      </c>
      <c r="G19" s="203">
        <v>0.92150477567822897</v>
      </c>
      <c r="H19" s="204"/>
    </row>
    <row r="20" spans="1:8" ht="24.75" customHeight="1" x14ac:dyDescent="0.25">
      <c r="A20" s="201" t="s">
        <v>294</v>
      </c>
      <c r="B20" s="202">
        <v>120635.756863</v>
      </c>
      <c r="C20" s="202">
        <v>126053.992833</v>
      </c>
      <c r="D20" s="202">
        <v>118734.79673442</v>
      </c>
      <c r="E20" s="202">
        <v>118636.07524878001</v>
      </c>
      <c r="F20" s="202">
        <v>111927.09873103</v>
      </c>
      <c r="G20" s="203">
        <v>0.94115285507816204</v>
      </c>
      <c r="H20" s="204"/>
    </row>
    <row r="21" spans="1:8" ht="24.75" customHeight="1" x14ac:dyDescent="0.25">
      <c r="A21" s="201" t="s">
        <v>35</v>
      </c>
      <c r="B21" s="202">
        <v>88620.103000000003</v>
      </c>
      <c r="C21" s="202">
        <v>121647.67532900001</v>
      </c>
      <c r="D21" s="202">
        <v>120832.31678587</v>
      </c>
      <c r="E21" s="202">
        <v>120832.31678587</v>
      </c>
      <c r="F21" s="202">
        <v>114326.7640001</v>
      </c>
      <c r="G21" s="203">
        <v>0.99329737669935003</v>
      </c>
      <c r="H21" s="204"/>
    </row>
    <row r="22" spans="1:8" ht="24.75" customHeight="1" x14ac:dyDescent="0.25">
      <c r="A22" s="201" t="s">
        <v>45</v>
      </c>
      <c r="B22" s="202">
        <v>17154.202000000001</v>
      </c>
      <c r="C22" s="202">
        <v>112379.071381</v>
      </c>
      <c r="D22" s="202">
        <v>110024.10572306</v>
      </c>
      <c r="E22" s="202">
        <v>109911.9577711</v>
      </c>
      <c r="F22" s="202">
        <v>109056.80198218</v>
      </c>
      <c r="G22" s="203">
        <v>0.97804650296908302</v>
      </c>
      <c r="H22" s="204"/>
    </row>
    <row r="23" spans="1:8" ht="24.75" customHeight="1" x14ac:dyDescent="0.25">
      <c r="A23" s="201" t="s">
        <v>37</v>
      </c>
      <c r="B23" s="202">
        <v>70980.853612999999</v>
      </c>
      <c r="C23" s="202">
        <v>112168.868613</v>
      </c>
      <c r="D23" s="202">
        <v>111303.10587114999</v>
      </c>
      <c r="E23" s="202">
        <v>111303.10587114999</v>
      </c>
      <c r="F23" s="202">
        <v>107776.15975896</v>
      </c>
      <c r="G23" s="203">
        <v>0.99228161295950201</v>
      </c>
      <c r="H23" s="204"/>
    </row>
    <row r="24" spans="1:8" ht="24.75" customHeight="1" x14ac:dyDescent="0.25">
      <c r="A24" s="201" t="s">
        <v>323</v>
      </c>
      <c r="B24" s="202">
        <v>70722.026691999999</v>
      </c>
      <c r="C24" s="202">
        <v>102136.13198999999</v>
      </c>
      <c r="D24" s="202">
        <v>101638.70589555</v>
      </c>
      <c r="E24" s="202">
        <v>100988.54216154</v>
      </c>
      <c r="F24" s="202">
        <v>93940.079252459996</v>
      </c>
      <c r="G24" s="203">
        <v>0.98876411504821504</v>
      </c>
      <c r="H24" s="204"/>
    </row>
    <row r="25" spans="1:8" ht="24.75" customHeight="1" x14ac:dyDescent="0.25">
      <c r="A25" s="201" t="s">
        <v>34</v>
      </c>
      <c r="B25" s="202">
        <v>54224.925999999999</v>
      </c>
      <c r="C25" s="202">
        <v>88675.222984000007</v>
      </c>
      <c r="D25" s="202">
        <v>87919.744431329993</v>
      </c>
      <c r="E25" s="202">
        <v>87919.744431329993</v>
      </c>
      <c r="F25" s="202">
        <v>84073.113760709995</v>
      </c>
      <c r="G25" s="203">
        <v>0.99148038733653598</v>
      </c>
      <c r="H25" s="204"/>
    </row>
    <row r="26" spans="1:8" ht="24.75" customHeight="1" x14ac:dyDescent="0.25">
      <c r="A26" s="201" t="s">
        <v>38</v>
      </c>
      <c r="B26" s="202">
        <v>46461.112000000001</v>
      </c>
      <c r="C26" s="202">
        <v>74102.076323999994</v>
      </c>
      <c r="D26" s="202">
        <v>72706.507712990002</v>
      </c>
      <c r="E26" s="202">
        <v>72704.476684630004</v>
      </c>
      <c r="F26" s="202">
        <v>66150.813873010004</v>
      </c>
      <c r="G26" s="203">
        <v>0.98113953469725801</v>
      </c>
      <c r="H26" s="204"/>
    </row>
    <row r="27" spans="1:8" ht="24.75" customHeight="1" x14ac:dyDescent="0.25">
      <c r="A27" s="201" t="s">
        <v>295</v>
      </c>
      <c r="B27" s="202">
        <v>55485.087244000002</v>
      </c>
      <c r="C27" s="202">
        <v>72672.720566999997</v>
      </c>
      <c r="D27" s="202">
        <v>71690.313331440004</v>
      </c>
      <c r="E27" s="202">
        <v>71598.845810850005</v>
      </c>
      <c r="F27" s="202">
        <v>69912.477236559993</v>
      </c>
      <c r="G27" s="203">
        <v>0.98522313809402595</v>
      </c>
      <c r="H27" s="204"/>
    </row>
    <row r="28" spans="1:8" ht="24.75" customHeight="1" x14ac:dyDescent="0.25">
      <c r="A28" s="201" t="s">
        <v>324</v>
      </c>
      <c r="B28" s="202">
        <v>38728.817758999998</v>
      </c>
      <c r="C28" s="202">
        <v>54178.775118999998</v>
      </c>
      <c r="D28" s="202">
        <v>53763.990858409998</v>
      </c>
      <c r="E28" s="202">
        <v>53761.81407575</v>
      </c>
      <c r="F28" s="202">
        <v>50055.755391630002</v>
      </c>
      <c r="G28" s="203">
        <v>0.99230397803689396</v>
      </c>
      <c r="H28" s="204"/>
    </row>
    <row r="29" spans="1:8" ht="24.75" customHeight="1" x14ac:dyDescent="0.25">
      <c r="A29" s="201" t="s">
        <v>46</v>
      </c>
      <c r="B29" s="202">
        <v>37130.882953</v>
      </c>
      <c r="C29" s="202">
        <v>47520.882953</v>
      </c>
      <c r="D29" s="202">
        <v>46773.528158579997</v>
      </c>
      <c r="E29" s="202">
        <v>46771.353416459999</v>
      </c>
      <c r="F29" s="202">
        <v>42764.698230900001</v>
      </c>
      <c r="G29" s="203">
        <v>0.98422736510848696</v>
      </c>
      <c r="H29" s="204"/>
    </row>
    <row r="30" spans="1:8" ht="24.75" customHeight="1" x14ac:dyDescent="0.25">
      <c r="A30" s="201" t="s">
        <v>325</v>
      </c>
      <c r="B30" s="202">
        <v>36707.905991</v>
      </c>
      <c r="C30" s="202">
        <v>47351.069931999999</v>
      </c>
      <c r="D30" s="202">
        <v>46762.864891329998</v>
      </c>
      <c r="E30" s="202">
        <v>46757.577554670002</v>
      </c>
      <c r="F30" s="202">
        <v>42406.301913629999</v>
      </c>
      <c r="G30" s="203">
        <v>0.98746612530229405</v>
      </c>
      <c r="H30" s="204"/>
    </row>
    <row r="31" spans="1:8" ht="24.75" customHeight="1" x14ac:dyDescent="0.25">
      <c r="A31" s="201" t="s">
        <v>40</v>
      </c>
      <c r="B31" s="202">
        <v>31489.439062000001</v>
      </c>
      <c r="C31" s="202">
        <v>46791.992047</v>
      </c>
      <c r="D31" s="202">
        <v>46619.667100209997</v>
      </c>
      <c r="E31" s="202">
        <v>46598.982526690001</v>
      </c>
      <c r="F31" s="202">
        <v>44061.811912290003</v>
      </c>
      <c r="G31" s="203">
        <v>0.99587515914868197</v>
      </c>
      <c r="H31" s="204"/>
    </row>
    <row r="32" spans="1:8" ht="24.75" customHeight="1" x14ac:dyDescent="0.25">
      <c r="A32" s="201" t="s">
        <v>298</v>
      </c>
      <c r="B32" s="202">
        <v>36375.102998000002</v>
      </c>
      <c r="C32" s="202">
        <v>45414.542099999999</v>
      </c>
      <c r="D32" s="202">
        <v>44144.144215400003</v>
      </c>
      <c r="E32" s="202">
        <v>44143.317235369999</v>
      </c>
      <c r="F32" s="202">
        <v>39080.779038139997</v>
      </c>
      <c r="G32" s="203">
        <v>0.97200841832048301</v>
      </c>
      <c r="H32" s="204"/>
    </row>
    <row r="33" spans="1:8" ht="24.75" customHeight="1" x14ac:dyDescent="0.25">
      <c r="A33" s="201" t="s">
        <v>299</v>
      </c>
      <c r="B33" s="202">
        <v>8872.7330480000001</v>
      </c>
      <c r="C33" s="202">
        <v>44607.635281000003</v>
      </c>
      <c r="D33" s="202">
        <v>44087.856879530002</v>
      </c>
      <c r="E33" s="202">
        <v>44012.646669859998</v>
      </c>
      <c r="F33" s="202">
        <v>31316.84221888</v>
      </c>
      <c r="G33" s="203">
        <v>0.98666173162078696</v>
      </c>
      <c r="H33" s="204"/>
    </row>
    <row r="34" spans="1:8" ht="24.75" customHeight="1" x14ac:dyDescent="0.25">
      <c r="A34" s="191" t="s">
        <v>44</v>
      </c>
      <c r="B34" s="197">
        <v>28651.392238</v>
      </c>
      <c r="C34" s="197">
        <v>41442.109069999999</v>
      </c>
      <c r="D34" s="197">
        <v>41409.96351835</v>
      </c>
      <c r="E34" s="197">
        <v>41409.96351835</v>
      </c>
      <c r="F34" s="197">
        <v>36190.272888489999</v>
      </c>
      <c r="G34" s="198">
        <v>0.99922432635859104</v>
      </c>
      <c r="H34" s="199"/>
    </row>
    <row r="35" spans="1:8" ht="24.75" customHeight="1" x14ac:dyDescent="0.25">
      <c r="A35" s="201" t="s">
        <v>62</v>
      </c>
      <c r="B35" s="202">
        <v>32950.732921000003</v>
      </c>
      <c r="C35" s="202">
        <v>38288.361684000003</v>
      </c>
      <c r="D35" s="202">
        <v>37977.631933309996</v>
      </c>
      <c r="E35" s="202">
        <v>37977.631933309996</v>
      </c>
      <c r="F35" s="202">
        <v>29001.455958580002</v>
      </c>
      <c r="G35" s="203">
        <v>0.99188448559762099</v>
      </c>
      <c r="H35" s="204"/>
    </row>
    <row r="36" spans="1:8" ht="24.75" customHeight="1" x14ac:dyDescent="0.25">
      <c r="A36" s="201" t="s">
        <v>43</v>
      </c>
      <c r="B36" s="202">
        <v>21898.592371999999</v>
      </c>
      <c r="C36" s="202">
        <v>31513.217021</v>
      </c>
      <c r="D36" s="202">
        <v>31137.877485410001</v>
      </c>
      <c r="E36" s="202">
        <v>31099.26808193</v>
      </c>
      <c r="F36" s="202">
        <v>30255.110113229999</v>
      </c>
      <c r="G36" s="203">
        <v>0.98686427543103095</v>
      </c>
      <c r="H36" s="204"/>
    </row>
    <row r="37" spans="1:8" ht="24.75" customHeight="1" x14ac:dyDescent="0.25">
      <c r="A37" s="201" t="s">
        <v>48</v>
      </c>
      <c r="B37" s="202">
        <v>22303.274872000002</v>
      </c>
      <c r="C37" s="202">
        <v>31221.394873000001</v>
      </c>
      <c r="D37" s="202">
        <v>30740.25506725</v>
      </c>
      <c r="E37" s="202">
        <v>30712.335858869999</v>
      </c>
      <c r="F37" s="202">
        <v>29286.589812329999</v>
      </c>
      <c r="G37" s="203">
        <v>0.98369518670768197</v>
      </c>
      <c r="H37" s="204"/>
    </row>
    <row r="38" spans="1:8" ht="24.75" customHeight="1" x14ac:dyDescent="0.25">
      <c r="A38" s="201" t="s">
        <v>181</v>
      </c>
      <c r="B38" s="202">
        <v>11589.226806000001</v>
      </c>
      <c r="C38" s="202">
        <v>24760.107231000002</v>
      </c>
      <c r="D38" s="202">
        <v>21857.39148079</v>
      </c>
      <c r="E38" s="202">
        <v>21510.46391636</v>
      </c>
      <c r="F38" s="202">
        <v>14242.918162780001</v>
      </c>
      <c r="G38" s="203">
        <v>0.86875487717713096</v>
      </c>
      <c r="H38" s="204"/>
    </row>
    <row r="39" spans="1:8" ht="24.75" customHeight="1" x14ac:dyDescent="0.25">
      <c r="A39" s="191" t="s">
        <v>58</v>
      </c>
      <c r="B39" s="197">
        <v>18493.839</v>
      </c>
      <c r="C39" s="197">
        <v>21660.939042999998</v>
      </c>
      <c r="D39" s="197">
        <v>20871.341796920002</v>
      </c>
      <c r="E39" s="197">
        <v>20870.87600968</v>
      </c>
      <c r="F39" s="197">
        <v>17830.522860500001</v>
      </c>
      <c r="G39" s="198">
        <v>0.96352591031480195</v>
      </c>
      <c r="H39" s="199"/>
    </row>
    <row r="40" spans="1:8" ht="24.75" customHeight="1" x14ac:dyDescent="0.25">
      <c r="A40" s="201" t="s">
        <v>326</v>
      </c>
      <c r="B40" s="202">
        <v>18105.941602999999</v>
      </c>
      <c r="C40" s="202">
        <v>20519.06781</v>
      </c>
      <c r="D40" s="202">
        <v>20274.735610840002</v>
      </c>
      <c r="E40" s="202">
        <v>20274.735610840002</v>
      </c>
      <c r="F40" s="202">
        <v>18624.537195699999</v>
      </c>
      <c r="G40" s="203">
        <v>0.98809243180916295</v>
      </c>
      <c r="H40" s="204"/>
    </row>
    <row r="41" spans="1:8" ht="24.75" customHeight="1" x14ac:dyDescent="0.25">
      <c r="A41" s="201" t="s">
        <v>327</v>
      </c>
      <c r="B41" s="202">
        <v>14510.423148</v>
      </c>
      <c r="C41" s="202">
        <v>19433.909790000002</v>
      </c>
      <c r="D41" s="202">
        <v>19302.001248060002</v>
      </c>
      <c r="E41" s="202">
        <v>19302.001012500001</v>
      </c>
      <c r="F41" s="202">
        <v>17720.141535129998</v>
      </c>
      <c r="G41" s="203">
        <v>0.99321244263633002</v>
      </c>
      <c r="H41" s="204"/>
    </row>
    <row r="42" spans="1:8" ht="24.75" customHeight="1" x14ac:dyDescent="0.25">
      <c r="A42" s="201" t="s">
        <v>73</v>
      </c>
      <c r="B42" s="202">
        <v>6145.9889999999996</v>
      </c>
      <c r="C42" s="202">
        <v>17914.876360999999</v>
      </c>
      <c r="D42" s="202">
        <v>17207.096249540002</v>
      </c>
      <c r="E42" s="202">
        <v>17200.845813069998</v>
      </c>
      <c r="F42" s="202">
        <v>14255.29419626</v>
      </c>
      <c r="G42" s="203">
        <v>0.96014314955114999</v>
      </c>
      <c r="H42" s="204"/>
    </row>
    <row r="43" spans="1:8" ht="24.75" customHeight="1" x14ac:dyDescent="0.25">
      <c r="A43" s="201" t="s">
        <v>60</v>
      </c>
      <c r="B43" s="202">
        <v>13756.136844000001</v>
      </c>
      <c r="C43" s="202">
        <v>17830.808843999999</v>
      </c>
      <c r="D43" s="202">
        <v>17723.783674689999</v>
      </c>
      <c r="E43" s="202">
        <v>17721.61217144</v>
      </c>
      <c r="F43" s="202">
        <v>16710.995702389999</v>
      </c>
      <c r="G43" s="203">
        <v>0.99387595517873895</v>
      </c>
      <c r="H43" s="204"/>
    </row>
    <row r="44" spans="1:8" ht="24.75" customHeight="1" x14ac:dyDescent="0.25">
      <c r="A44" s="201" t="s">
        <v>308</v>
      </c>
      <c r="B44" s="202">
        <v>6204.8006230000001</v>
      </c>
      <c r="C44" s="202">
        <v>17582.865593999999</v>
      </c>
      <c r="D44" s="202">
        <v>17008.90225245</v>
      </c>
      <c r="E44" s="202">
        <v>17008.121031049999</v>
      </c>
      <c r="F44" s="202">
        <v>13309.99864367</v>
      </c>
      <c r="G44" s="203">
        <v>0.96731223588798199</v>
      </c>
      <c r="H44" s="204"/>
    </row>
    <row r="45" spans="1:8" ht="24.75" customHeight="1" x14ac:dyDescent="0.25">
      <c r="A45" s="201" t="s">
        <v>56</v>
      </c>
      <c r="B45" s="202">
        <v>10737.775035999999</v>
      </c>
      <c r="C45" s="202">
        <v>16931.775035999999</v>
      </c>
      <c r="D45" s="202">
        <v>15284.09811356</v>
      </c>
      <c r="E45" s="202">
        <v>15284.09811356</v>
      </c>
      <c r="F45" s="202">
        <v>14607.490295150001</v>
      </c>
      <c r="G45" s="203">
        <v>0.90268728949346799</v>
      </c>
      <c r="H45" s="204"/>
    </row>
    <row r="46" spans="1:8" ht="24.75" customHeight="1" x14ac:dyDescent="0.25">
      <c r="A46" s="191" t="s">
        <v>51</v>
      </c>
      <c r="B46" s="197">
        <v>11727.25783</v>
      </c>
      <c r="C46" s="197">
        <v>16862.867791000001</v>
      </c>
      <c r="D46" s="197">
        <v>16557.040716830001</v>
      </c>
      <c r="E46" s="197">
        <v>16549.60294796</v>
      </c>
      <c r="F46" s="197">
        <v>14949.80691024</v>
      </c>
      <c r="G46" s="198">
        <v>0.98142280145212302</v>
      </c>
      <c r="H46" s="199"/>
    </row>
    <row r="47" spans="1:8" ht="24.75" customHeight="1" x14ac:dyDescent="0.25">
      <c r="A47" s="201" t="s">
        <v>59</v>
      </c>
      <c r="B47" s="202">
        <v>10650.624199</v>
      </c>
      <c r="C47" s="202">
        <v>15380.811444000001</v>
      </c>
      <c r="D47" s="202">
        <v>15255.065143129999</v>
      </c>
      <c r="E47" s="202">
        <v>15253.842892209999</v>
      </c>
      <c r="F47" s="202">
        <v>12633.53300197</v>
      </c>
      <c r="G47" s="203">
        <v>0.99174500303496405</v>
      </c>
      <c r="H47" s="204"/>
    </row>
    <row r="48" spans="1:8" ht="24.75" customHeight="1" x14ac:dyDescent="0.25">
      <c r="A48" s="201" t="s">
        <v>53</v>
      </c>
      <c r="B48" s="202">
        <v>10879.169</v>
      </c>
      <c r="C48" s="202">
        <v>13973.170134</v>
      </c>
      <c r="D48" s="202">
        <v>11401.129293329999</v>
      </c>
      <c r="E48" s="202">
        <v>11328.908875679999</v>
      </c>
      <c r="F48" s="202">
        <v>8035.0664407499999</v>
      </c>
      <c r="G48" s="203">
        <v>0.810761535645667</v>
      </c>
      <c r="H48" s="204"/>
    </row>
    <row r="49" spans="1:8" ht="24.75" customHeight="1" x14ac:dyDescent="0.25">
      <c r="A49" s="201" t="s">
        <v>64</v>
      </c>
      <c r="B49" s="202">
        <v>8827.3037559999993</v>
      </c>
      <c r="C49" s="202">
        <v>13200.329180000001</v>
      </c>
      <c r="D49" s="202">
        <v>13185.20238771</v>
      </c>
      <c r="E49" s="202">
        <v>13185.20238771</v>
      </c>
      <c r="F49" s="202">
        <v>11664.358168950001</v>
      </c>
      <c r="G49" s="203">
        <v>0.99885405946444705</v>
      </c>
      <c r="H49" s="204"/>
    </row>
    <row r="50" spans="1:8" ht="24.75" customHeight="1" x14ac:dyDescent="0.25">
      <c r="A50" s="201" t="s">
        <v>304</v>
      </c>
      <c r="B50" s="202">
        <v>6483.0630000000001</v>
      </c>
      <c r="C50" s="202">
        <v>12001.287423</v>
      </c>
      <c r="D50" s="202">
        <v>11577.32992749</v>
      </c>
      <c r="E50" s="202">
        <v>11560.715126229999</v>
      </c>
      <c r="F50" s="202">
        <v>10508.627296950001</v>
      </c>
      <c r="G50" s="203">
        <v>0.963289580422376</v>
      </c>
      <c r="H50" s="204"/>
    </row>
    <row r="51" spans="1:8" ht="24.75" customHeight="1" x14ac:dyDescent="0.25">
      <c r="A51" s="201" t="s">
        <v>71</v>
      </c>
      <c r="B51" s="202">
        <v>8056.7682480000003</v>
      </c>
      <c r="C51" s="202">
        <v>10177.560621000001</v>
      </c>
      <c r="D51" s="202">
        <v>9771.6301063200008</v>
      </c>
      <c r="E51" s="202">
        <v>9771.6142954299994</v>
      </c>
      <c r="F51" s="202">
        <v>7752.6648330400003</v>
      </c>
      <c r="G51" s="203">
        <v>0.96011359296329002</v>
      </c>
      <c r="H51" s="204"/>
    </row>
    <row r="52" spans="1:8" ht="24.75" customHeight="1" x14ac:dyDescent="0.25">
      <c r="A52" s="201" t="s">
        <v>66</v>
      </c>
      <c r="B52" s="202">
        <v>6173.9481470000001</v>
      </c>
      <c r="C52" s="202">
        <v>10162.979734</v>
      </c>
      <c r="D52" s="202">
        <v>10155.24161632</v>
      </c>
      <c r="E52" s="202">
        <v>10154.41471422</v>
      </c>
      <c r="F52" s="202">
        <v>9644.9374043700009</v>
      </c>
      <c r="G52" s="203">
        <v>0.99915723340947504</v>
      </c>
      <c r="H52" s="204"/>
    </row>
    <row r="53" spans="1:8" ht="24.75" customHeight="1" x14ac:dyDescent="0.25">
      <c r="A53" s="201" t="s">
        <v>300</v>
      </c>
      <c r="B53" s="202">
        <v>5718.6619300000002</v>
      </c>
      <c r="C53" s="202">
        <v>9482.9133199999997</v>
      </c>
      <c r="D53" s="202">
        <v>7584.0887585800001</v>
      </c>
      <c r="E53" s="202">
        <v>7581.2511772899998</v>
      </c>
      <c r="F53" s="202">
        <v>7022.7124606899997</v>
      </c>
      <c r="G53" s="203">
        <v>0.79946435461987297</v>
      </c>
      <c r="H53" s="204"/>
    </row>
    <row r="54" spans="1:8" ht="24.75" customHeight="1" x14ac:dyDescent="0.25">
      <c r="A54" s="201" t="s">
        <v>328</v>
      </c>
      <c r="B54" s="202">
        <v>7475.4499599999999</v>
      </c>
      <c r="C54" s="202">
        <v>9322.1953539999995</v>
      </c>
      <c r="D54" s="202">
        <v>9306.2737601900008</v>
      </c>
      <c r="E54" s="202">
        <v>9306.2737202999997</v>
      </c>
      <c r="F54" s="202">
        <v>7411.7031321200002</v>
      </c>
      <c r="G54" s="203">
        <v>0.99829207251131402</v>
      </c>
      <c r="H54" s="204"/>
    </row>
    <row r="55" spans="1:8" ht="24.75" customHeight="1" x14ac:dyDescent="0.25">
      <c r="A55" s="201" t="s">
        <v>85</v>
      </c>
      <c r="B55" s="202">
        <v>5535.8440010000004</v>
      </c>
      <c r="C55" s="202">
        <v>7922.4083129999999</v>
      </c>
      <c r="D55" s="202">
        <v>7654.7720590299996</v>
      </c>
      <c r="E55" s="202">
        <v>7513.1990561900002</v>
      </c>
      <c r="F55" s="202">
        <v>6120.3324135100002</v>
      </c>
      <c r="G55" s="203">
        <v>0.94834787091968897</v>
      </c>
      <c r="H55" s="204"/>
    </row>
    <row r="56" spans="1:8" s="238" customFormat="1" ht="24.75" customHeight="1" x14ac:dyDescent="0.25">
      <c r="A56" s="191" t="s">
        <v>75</v>
      </c>
      <c r="B56" s="197">
        <v>7458.0002000000004</v>
      </c>
      <c r="C56" s="197">
        <v>7725.445436</v>
      </c>
      <c r="D56" s="197">
        <v>6530.0198942099996</v>
      </c>
      <c r="E56" s="197">
        <v>6530.0198942099996</v>
      </c>
      <c r="F56" s="197">
        <v>4776.4612102900001</v>
      </c>
      <c r="G56" s="198">
        <v>0.84526127953484698</v>
      </c>
      <c r="H56" s="199"/>
    </row>
    <row r="57" spans="1:8" ht="24.75" customHeight="1" x14ac:dyDescent="0.25">
      <c r="A57" s="191" t="s">
        <v>76</v>
      </c>
      <c r="B57" s="197">
        <v>5039.2635039999996</v>
      </c>
      <c r="C57" s="197">
        <v>7308.2432019999997</v>
      </c>
      <c r="D57" s="197">
        <v>7291.0666431</v>
      </c>
      <c r="E57" s="197">
        <v>7291.0666431</v>
      </c>
      <c r="F57" s="197">
        <v>6615.1816380600003</v>
      </c>
      <c r="G57" s="198">
        <v>0.99764970069752201</v>
      </c>
      <c r="H57" s="199"/>
    </row>
    <row r="58" spans="1:8" ht="24.75" customHeight="1" x14ac:dyDescent="0.25">
      <c r="A58" s="201" t="s">
        <v>65</v>
      </c>
      <c r="B58" s="202">
        <v>5822.5136769999999</v>
      </c>
      <c r="C58" s="202">
        <v>7270.0437849999998</v>
      </c>
      <c r="D58" s="202">
        <v>7143.7204857200004</v>
      </c>
      <c r="E58" s="202">
        <v>7140.2779265500003</v>
      </c>
      <c r="F58" s="202">
        <v>6481.1766001599999</v>
      </c>
      <c r="G58" s="203">
        <v>0.98215060840242296</v>
      </c>
      <c r="H58" s="204"/>
    </row>
    <row r="59" spans="1:8" ht="24.75" customHeight="1" x14ac:dyDescent="0.25">
      <c r="A59" s="201" t="s">
        <v>182</v>
      </c>
      <c r="B59" s="202">
        <v>6894.7059989999998</v>
      </c>
      <c r="C59" s="202">
        <v>7159.8742910000001</v>
      </c>
      <c r="D59" s="202">
        <v>6725.1837985499997</v>
      </c>
      <c r="E59" s="202">
        <v>6724.9117185499999</v>
      </c>
      <c r="F59" s="202">
        <v>5895.3269891099999</v>
      </c>
      <c r="G59" s="203">
        <v>0.939249970771589</v>
      </c>
      <c r="H59" s="204"/>
    </row>
    <row r="60" spans="1:8" ht="24.75" customHeight="1" x14ac:dyDescent="0.25">
      <c r="A60" s="201" t="s">
        <v>305</v>
      </c>
      <c r="B60" s="202">
        <v>4903.0306419999997</v>
      </c>
      <c r="C60" s="202">
        <v>7058.2107580000002</v>
      </c>
      <c r="D60" s="202">
        <v>6436.3530082899997</v>
      </c>
      <c r="E60" s="202">
        <v>6431.3031528900001</v>
      </c>
      <c r="F60" s="202">
        <v>4584.8396894899997</v>
      </c>
      <c r="G60" s="203">
        <v>0.91118037890842996</v>
      </c>
      <c r="H60" s="204"/>
    </row>
    <row r="61" spans="1:8" ht="24.75" customHeight="1" x14ac:dyDescent="0.25">
      <c r="A61" s="191" t="s">
        <v>301</v>
      </c>
      <c r="B61" s="197">
        <v>11665.935624</v>
      </c>
      <c r="C61" s="197">
        <v>6978.0852990000003</v>
      </c>
      <c r="D61" s="197">
        <v>6818.4951428000004</v>
      </c>
      <c r="E61" s="197">
        <v>6802.8627601099997</v>
      </c>
      <c r="F61" s="197">
        <v>5072.7254789899998</v>
      </c>
      <c r="G61" s="198">
        <v>0.97488959630299898</v>
      </c>
      <c r="H61" s="199"/>
    </row>
    <row r="62" spans="1:8" ht="24.75" customHeight="1" x14ac:dyDescent="0.25">
      <c r="A62" s="201" t="s">
        <v>77</v>
      </c>
      <c r="B62" s="202">
        <v>3967.419989</v>
      </c>
      <c r="C62" s="202">
        <v>6458.0993619999999</v>
      </c>
      <c r="D62" s="202">
        <v>6264.2952158099997</v>
      </c>
      <c r="E62" s="202">
        <v>6262.6937791199998</v>
      </c>
      <c r="F62" s="202">
        <v>4829.9591569900003</v>
      </c>
      <c r="G62" s="203">
        <v>0.96974255552186395</v>
      </c>
      <c r="H62" s="204"/>
    </row>
    <row r="63" spans="1:8" ht="24.75" customHeight="1" x14ac:dyDescent="0.25">
      <c r="A63" s="201" t="s">
        <v>67</v>
      </c>
      <c r="B63" s="202">
        <v>15112.402529000001</v>
      </c>
      <c r="C63" s="202">
        <v>6271.9750059999997</v>
      </c>
      <c r="D63" s="202">
        <v>5854.7131140800002</v>
      </c>
      <c r="E63" s="202">
        <v>5804.0645806399998</v>
      </c>
      <c r="F63" s="202">
        <v>5080.0269063100004</v>
      </c>
      <c r="G63" s="203">
        <v>0.92539663743679101</v>
      </c>
      <c r="H63" s="204"/>
    </row>
    <row r="64" spans="1:8" ht="24.75" customHeight="1" x14ac:dyDescent="0.25">
      <c r="A64" s="201" t="s">
        <v>84</v>
      </c>
      <c r="B64" s="202">
        <v>4350.3826779999999</v>
      </c>
      <c r="C64" s="202">
        <v>6203.6423640000003</v>
      </c>
      <c r="D64" s="202">
        <v>3994.5166140299998</v>
      </c>
      <c r="E64" s="202">
        <v>3805.3892830099999</v>
      </c>
      <c r="F64" s="202">
        <v>2953.8965444700002</v>
      </c>
      <c r="G64" s="203">
        <v>0.61341209884903003</v>
      </c>
      <c r="H64" s="204"/>
    </row>
    <row r="65" spans="1:8" ht="24.75" customHeight="1" x14ac:dyDescent="0.25">
      <c r="A65" s="201" t="s">
        <v>82</v>
      </c>
      <c r="B65" s="202">
        <v>4435.9452730000003</v>
      </c>
      <c r="C65" s="202">
        <v>5876.6327449999999</v>
      </c>
      <c r="D65" s="202">
        <v>5858.0614708000003</v>
      </c>
      <c r="E65" s="202">
        <v>5858.0614708000003</v>
      </c>
      <c r="F65" s="202">
        <v>5139.4832550499996</v>
      </c>
      <c r="G65" s="203">
        <v>0.99683981031215496</v>
      </c>
      <c r="H65" s="204"/>
    </row>
    <row r="66" spans="1:8" ht="24.75" customHeight="1" x14ac:dyDescent="0.25">
      <c r="A66" s="201" t="s">
        <v>303</v>
      </c>
      <c r="B66" s="202">
        <v>4239.0398539999997</v>
      </c>
      <c r="C66" s="202">
        <v>5339.3784150000001</v>
      </c>
      <c r="D66" s="202">
        <v>4862.43450656</v>
      </c>
      <c r="E66" s="202">
        <v>4858.1236068899998</v>
      </c>
      <c r="F66" s="202">
        <v>4448.1624406399997</v>
      </c>
      <c r="G66" s="203">
        <v>0.90986688511194402</v>
      </c>
      <c r="H66" s="204"/>
    </row>
    <row r="67" spans="1:8" ht="24.75" customHeight="1" x14ac:dyDescent="0.25">
      <c r="A67" s="201" t="s">
        <v>329</v>
      </c>
      <c r="B67" s="202">
        <v>3470.0100349999998</v>
      </c>
      <c r="C67" s="202">
        <v>4905.0100350000002</v>
      </c>
      <c r="D67" s="202">
        <v>4872.8754696799997</v>
      </c>
      <c r="E67" s="202">
        <v>4872.3477488199997</v>
      </c>
      <c r="F67" s="202">
        <v>4574.5059865200001</v>
      </c>
      <c r="G67" s="203">
        <v>0.99334103580891098</v>
      </c>
      <c r="H67" s="204"/>
    </row>
    <row r="68" spans="1:8" ht="24.75" customHeight="1" x14ac:dyDescent="0.25">
      <c r="A68" s="201" t="s">
        <v>302</v>
      </c>
      <c r="B68" s="202">
        <v>4166.5190000000002</v>
      </c>
      <c r="C68" s="202">
        <v>4828.6610360000004</v>
      </c>
      <c r="D68" s="202">
        <v>3704.1863952200001</v>
      </c>
      <c r="E68" s="202">
        <v>3696.8990678599998</v>
      </c>
      <c r="F68" s="202">
        <v>3442.6092569100001</v>
      </c>
      <c r="G68" s="203">
        <v>0.76561577636074096</v>
      </c>
      <c r="H68" s="204"/>
    </row>
    <row r="69" spans="1:8" ht="24.75" customHeight="1" x14ac:dyDescent="0.25">
      <c r="A69" s="201" t="s">
        <v>80</v>
      </c>
      <c r="B69" s="202">
        <v>3116.3223159999998</v>
      </c>
      <c r="C69" s="202">
        <v>4769.9631820000004</v>
      </c>
      <c r="D69" s="202">
        <v>4677.0093393699999</v>
      </c>
      <c r="E69" s="202">
        <v>4674.6247903000003</v>
      </c>
      <c r="F69" s="202">
        <v>4054.5456905299998</v>
      </c>
      <c r="G69" s="203">
        <v>0.98001276151149896</v>
      </c>
      <c r="H69" s="204"/>
    </row>
    <row r="70" spans="1:8" ht="24.75" customHeight="1" x14ac:dyDescent="0.25">
      <c r="A70" s="201" t="s">
        <v>86</v>
      </c>
      <c r="B70" s="202">
        <v>3155.134395</v>
      </c>
      <c r="C70" s="202">
        <v>4718.6925579999997</v>
      </c>
      <c r="D70" s="202">
        <v>4645.7227047200004</v>
      </c>
      <c r="E70" s="202">
        <v>4644.6209109199999</v>
      </c>
      <c r="F70" s="202">
        <v>4107.9222734200002</v>
      </c>
      <c r="G70" s="203">
        <v>0.984302506219775</v>
      </c>
      <c r="H70" s="204"/>
    </row>
    <row r="71" spans="1:8" ht="24.75" customHeight="1" x14ac:dyDescent="0.25">
      <c r="A71" s="201" t="s">
        <v>72</v>
      </c>
      <c r="B71" s="202">
        <v>3195.0967070000002</v>
      </c>
      <c r="C71" s="202">
        <v>4693.2568160000001</v>
      </c>
      <c r="D71" s="202">
        <v>4599.9088747799997</v>
      </c>
      <c r="E71" s="202">
        <v>4586.5724667900004</v>
      </c>
      <c r="F71" s="202">
        <v>3894.2867266799999</v>
      </c>
      <c r="G71" s="203">
        <v>0.97726858908587799</v>
      </c>
      <c r="H71" s="204"/>
    </row>
    <row r="72" spans="1:8" ht="24.75" customHeight="1" x14ac:dyDescent="0.25">
      <c r="A72" s="191" t="s">
        <v>330</v>
      </c>
      <c r="B72" s="197">
        <v>0</v>
      </c>
      <c r="C72" s="197">
        <v>4676.4233590000003</v>
      </c>
      <c r="D72" s="197">
        <v>4642.9603071299998</v>
      </c>
      <c r="E72" s="197">
        <v>4642.9603071299998</v>
      </c>
      <c r="F72" s="197">
        <v>3329.5420871199999</v>
      </c>
      <c r="G72" s="198">
        <v>0.99284430657767597</v>
      </c>
      <c r="H72" s="199"/>
    </row>
    <row r="73" spans="1:8" ht="24.75" customHeight="1" x14ac:dyDescent="0.25">
      <c r="A73" s="201" t="s">
        <v>78</v>
      </c>
      <c r="B73" s="202">
        <v>3518.7405050000002</v>
      </c>
      <c r="C73" s="202">
        <v>4437.175295</v>
      </c>
      <c r="D73" s="202">
        <v>3413.68814806</v>
      </c>
      <c r="E73" s="202">
        <v>3413.68814806</v>
      </c>
      <c r="F73" s="202">
        <v>3125.1621457000001</v>
      </c>
      <c r="G73" s="203">
        <v>0.76933813092908199</v>
      </c>
      <c r="H73" s="204"/>
    </row>
    <row r="74" spans="1:8" ht="24.75" customHeight="1" x14ac:dyDescent="0.25">
      <c r="A74" s="201" t="s">
        <v>96</v>
      </c>
      <c r="B74" s="202">
        <v>3586.5898160000002</v>
      </c>
      <c r="C74" s="202">
        <v>4286.4726069999997</v>
      </c>
      <c r="D74" s="202">
        <v>4115.4783853299996</v>
      </c>
      <c r="E74" s="202">
        <v>4112.7135144800004</v>
      </c>
      <c r="F74" s="202">
        <v>3679.7184504400002</v>
      </c>
      <c r="G74" s="203">
        <v>0.95946338436031497</v>
      </c>
      <c r="H74" s="204"/>
    </row>
    <row r="75" spans="1:8" ht="24.75" customHeight="1" x14ac:dyDescent="0.25">
      <c r="A75" s="201" t="s">
        <v>94</v>
      </c>
      <c r="B75" s="202">
        <v>2041.202</v>
      </c>
      <c r="C75" s="202">
        <v>3992.7149450000002</v>
      </c>
      <c r="D75" s="202">
        <v>3834.8705314600002</v>
      </c>
      <c r="E75" s="202">
        <v>3834.8705314600002</v>
      </c>
      <c r="F75" s="202">
        <v>3692.1885151500001</v>
      </c>
      <c r="G75" s="203">
        <v>0.96046689640649996</v>
      </c>
      <c r="H75" s="204"/>
    </row>
    <row r="76" spans="1:8" ht="24.75" customHeight="1" x14ac:dyDescent="0.25">
      <c r="A76" s="201" t="s">
        <v>331</v>
      </c>
      <c r="B76" s="202">
        <v>2960.1862430000001</v>
      </c>
      <c r="C76" s="202">
        <v>3800.3827959999999</v>
      </c>
      <c r="D76" s="202">
        <v>3800.3827934000001</v>
      </c>
      <c r="E76" s="202">
        <v>3800.3827934000001</v>
      </c>
      <c r="F76" s="202">
        <v>3569.5154090299998</v>
      </c>
      <c r="G76" s="203">
        <v>0.99999999931585803</v>
      </c>
      <c r="H76" s="204"/>
    </row>
    <row r="77" spans="1:8" ht="24.75" customHeight="1" x14ac:dyDescent="0.25">
      <c r="A77" s="201" t="s">
        <v>89</v>
      </c>
      <c r="B77" s="202">
        <v>2492.6480000000001</v>
      </c>
      <c r="C77" s="202">
        <v>3696.0231880000001</v>
      </c>
      <c r="D77" s="202">
        <v>3599.9005099199999</v>
      </c>
      <c r="E77" s="202">
        <v>3595.96676708</v>
      </c>
      <c r="F77" s="202">
        <v>2807.7666579800002</v>
      </c>
      <c r="G77" s="203">
        <v>0.97292862738392605</v>
      </c>
      <c r="H77" s="204"/>
    </row>
    <row r="78" spans="1:8" ht="24.75" customHeight="1" x14ac:dyDescent="0.25">
      <c r="A78" s="201" t="s">
        <v>332</v>
      </c>
      <c r="B78" s="202">
        <v>3113.64824</v>
      </c>
      <c r="C78" s="202">
        <v>3318.7230089999998</v>
      </c>
      <c r="D78" s="202">
        <v>3123.64259429</v>
      </c>
      <c r="E78" s="202">
        <v>3120.18105074</v>
      </c>
      <c r="F78" s="202">
        <v>2289.5066980199999</v>
      </c>
      <c r="G78" s="203">
        <v>0.94017519457888599</v>
      </c>
      <c r="H78" s="204"/>
    </row>
    <row r="79" spans="1:8" ht="24.75" customHeight="1" x14ac:dyDescent="0.25">
      <c r="A79" s="201" t="s">
        <v>90</v>
      </c>
      <c r="B79" s="202">
        <v>1944.354</v>
      </c>
      <c r="C79" s="202">
        <v>3023.1309999999999</v>
      </c>
      <c r="D79" s="202">
        <v>2912.1303105699999</v>
      </c>
      <c r="E79" s="202">
        <v>2877.0838218700001</v>
      </c>
      <c r="F79" s="202">
        <v>2525.3116935799999</v>
      </c>
      <c r="G79" s="203">
        <v>0.951690092777984</v>
      </c>
      <c r="H79" s="204"/>
    </row>
    <row r="80" spans="1:8" ht="24.75" customHeight="1" x14ac:dyDescent="0.25">
      <c r="A80" s="201" t="s">
        <v>93</v>
      </c>
      <c r="B80" s="202">
        <v>2044.863112</v>
      </c>
      <c r="C80" s="202">
        <v>2769.0418279999999</v>
      </c>
      <c r="D80" s="202">
        <v>2697.3580480099999</v>
      </c>
      <c r="E80" s="202">
        <v>2652.1836799900002</v>
      </c>
      <c r="F80" s="202">
        <v>2446.2389712700001</v>
      </c>
      <c r="G80" s="203">
        <v>0.95779834496237903</v>
      </c>
      <c r="H80" s="204"/>
    </row>
    <row r="81" spans="1:8" ht="24.75" customHeight="1" x14ac:dyDescent="0.25">
      <c r="A81" s="201" t="s">
        <v>100</v>
      </c>
      <c r="B81" s="202">
        <v>1769.2370000000001</v>
      </c>
      <c r="C81" s="202">
        <v>2617.4670489999999</v>
      </c>
      <c r="D81" s="202">
        <v>2556.9934664000002</v>
      </c>
      <c r="E81" s="202">
        <v>2556.9934664000002</v>
      </c>
      <c r="F81" s="202">
        <v>2363.6860307799998</v>
      </c>
      <c r="G81" s="203">
        <v>0.97689614368856903</v>
      </c>
      <c r="H81" s="204"/>
    </row>
    <row r="82" spans="1:8" ht="24.75" customHeight="1" x14ac:dyDescent="0.25">
      <c r="A82" s="201" t="s">
        <v>95</v>
      </c>
      <c r="B82" s="202">
        <v>1654.0680500000001</v>
      </c>
      <c r="C82" s="202">
        <v>2556.5608499999998</v>
      </c>
      <c r="D82" s="202">
        <v>2546.8247664199998</v>
      </c>
      <c r="E82" s="202">
        <v>2546.4263451800002</v>
      </c>
      <c r="F82" s="202">
        <v>2244.5409252899999</v>
      </c>
      <c r="G82" s="203">
        <v>0.99603588358947104</v>
      </c>
      <c r="H82" s="204"/>
    </row>
    <row r="83" spans="1:8" ht="24.75" customHeight="1" x14ac:dyDescent="0.25">
      <c r="A83" s="201" t="s">
        <v>333</v>
      </c>
      <c r="B83" s="202">
        <v>1186.1790000000001</v>
      </c>
      <c r="C83" s="202">
        <v>2484.5837580000002</v>
      </c>
      <c r="D83" s="202">
        <v>2219.44378065</v>
      </c>
      <c r="E83" s="202">
        <v>2219.44378065</v>
      </c>
      <c r="F83" s="202">
        <v>1714.32925875</v>
      </c>
      <c r="G83" s="203">
        <v>0.89328595725690996</v>
      </c>
      <c r="H83" s="204"/>
    </row>
    <row r="84" spans="1:8" ht="24.75" customHeight="1" x14ac:dyDescent="0.25">
      <c r="A84" s="201" t="s">
        <v>102</v>
      </c>
      <c r="B84" s="202">
        <v>1592.5220400000001</v>
      </c>
      <c r="C84" s="202">
        <v>2019.7941470000001</v>
      </c>
      <c r="D84" s="202">
        <v>1954.15870877</v>
      </c>
      <c r="E84" s="202">
        <v>1943.2380273700001</v>
      </c>
      <c r="F84" s="202">
        <v>1686.853668</v>
      </c>
      <c r="G84" s="203">
        <v>0.96209706828603903</v>
      </c>
      <c r="H84" s="204"/>
    </row>
    <row r="85" spans="1:8" ht="24.75" customHeight="1" x14ac:dyDescent="0.25">
      <c r="A85" s="191" t="s">
        <v>103</v>
      </c>
      <c r="B85" s="197">
        <v>1247.987198</v>
      </c>
      <c r="C85" s="197">
        <v>1888.253833</v>
      </c>
      <c r="D85" s="197">
        <v>1887.2629618200001</v>
      </c>
      <c r="E85" s="197">
        <v>1887.2629618200001</v>
      </c>
      <c r="F85" s="197">
        <v>1465.49369596</v>
      </c>
      <c r="G85" s="198">
        <v>0.99947524471409299</v>
      </c>
      <c r="H85" s="199"/>
    </row>
    <row r="86" spans="1:8" ht="24.75" customHeight="1" x14ac:dyDescent="0.25">
      <c r="A86" s="201" t="s">
        <v>91</v>
      </c>
      <c r="B86" s="202">
        <v>1087.982</v>
      </c>
      <c r="C86" s="202">
        <v>1846.7202360000001</v>
      </c>
      <c r="D86" s="202">
        <v>1816.59902852</v>
      </c>
      <c r="E86" s="202">
        <v>1814.31595348</v>
      </c>
      <c r="F86" s="202">
        <v>1441.8343454200001</v>
      </c>
      <c r="G86" s="203">
        <v>0.98245306360524398</v>
      </c>
      <c r="H86" s="204"/>
    </row>
    <row r="87" spans="1:8" ht="24.75" customHeight="1" x14ac:dyDescent="0.25">
      <c r="A87" s="201" t="s">
        <v>129</v>
      </c>
      <c r="B87" s="202">
        <v>2213.194176</v>
      </c>
      <c r="C87" s="202">
        <v>1711.595051</v>
      </c>
      <c r="D87" s="202">
        <v>1555.6227635099999</v>
      </c>
      <c r="E87" s="202">
        <v>1549.5094457600001</v>
      </c>
      <c r="F87" s="202">
        <v>1367.8822633100001</v>
      </c>
      <c r="G87" s="203">
        <v>0.905301429128753</v>
      </c>
      <c r="H87" s="204"/>
    </row>
    <row r="88" spans="1:8" ht="24.75" customHeight="1" x14ac:dyDescent="0.25">
      <c r="A88" s="201" t="s">
        <v>98</v>
      </c>
      <c r="B88" s="202">
        <v>1223.5523639999999</v>
      </c>
      <c r="C88" s="202">
        <v>1672.652364</v>
      </c>
      <c r="D88" s="202">
        <v>1633.1858712200001</v>
      </c>
      <c r="E88" s="202">
        <v>1633.12735198</v>
      </c>
      <c r="F88" s="202">
        <v>1446.55274072</v>
      </c>
      <c r="G88" s="203">
        <v>0.97636985851293101</v>
      </c>
      <c r="H88" s="204"/>
    </row>
    <row r="89" spans="1:8" ht="24.75" customHeight="1" x14ac:dyDescent="0.25">
      <c r="A89" s="201" t="s">
        <v>99</v>
      </c>
      <c r="B89" s="202">
        <v>1034.049002</v>
      </c>
      <c r="C89" s="202">
        <v>1664.3506540000001</v>
      </c>
      <c r="D89" s="202">
        <v>1632.2512585100001</v>
      </c>
      <c r="E89" s="202">
        <v>1632.24657198</v>
      </c>
      <c r="F89" s="202">
        <v>1453.28126982</v>
      </c>
      <c r="G89" s="203">
        <v>0.98071074629445298</v>
      </c>
      <c r="H89" s="204"/>
    </row>
    <row r="90" spans="1:8" ht="24.75" customHeight="1" x14ac:dyDescent="0.25">
      <c r="A90" s="201" t="s">
        <v>107</v>
      </c>
      <c r="B90" s="202">
        <v>1026.115</v>
      </c>
      <c r="C90" s="202">
        <v>1613.2788310000001</v>
      </c>
      <c r="D90" s="202">
        <v>1182.5284407300001</v>
      </c>
      <c r="E90" s="202">
        <v>1180.5628021499999</v>
      </c>
      <c r="F90" s="202">
        <v>1030.2217184000001</v>
      </c>
      <c r="G90" s="203">
        <v>0.73177852424817402</v>
      </c>
      <c r="H90" s="204"/>
    </row>
    <row r="91" spans="1:8" ht="24.75" customHeight="1" x14ac:dyDescent="0.25">
      <c r="A91" s="201" t="s">
        <v>309</v>
      </c>
      <c r="B91" s="202">
        <v>579.9</v>
      </c>
      <c r="C91" s="202">
        <v>1513.647788</v>
      </c>
      <c r="D91" s="202">
        <v>1505.73133525</v>
      </c>
      <c r="E91" s="202">
        <v>1505.65804385</v>
      </c>
      <c r="F91" s="202">
        <v>1311.74083784</v>
      </c>
      <c r="G91" s="203">
        <v>0.99472153019127596</v>
      </c>
      <c r="H91" s="204"/>
    </row>
    <row r="92" spans="1:8" ht="24.75" customHeight="1" x14ac:dyDescent="0.25">
      <c r="A92" s="201" t="s">
        <v>110</v>
      </c>
      <c r="B92" s="202">
        <v>1292.9945909999999</v>
      </c>
      <c r="C92" s="202">
        <v>1511.6007669999999</v>
      </c>
      <c r="D92" s="202">
        <v>1405.56079434</v>
      </c>
      <c r="E92" s="202">
        <v>1405.56079434</v>
      </c>
      <c r="F92" s="202">
        <v>1207.31890598</v>
      </c>
      <c r="G92" s="203">
        <v>0.929849220128109</v>
      </c>
      <c r="H92" s="204"/>
    </row>
    <row r="93" spans="1:8" ht="24.75" customHeight="1" x14ac:dyDescent="0.25">
      <c r="A93" s="201" t="s">
        <v>97</v>
      </c>
      <c r="B93" s="202">
        <v>1485.9390000000001</v>
      </c>
      <c r="C93" s="202">
        <v>1485.9390000000001</v>
      </c>
      <c r="D93" s="202">
        <v>1473.7285695600001</v>
      </c>
      <c r="E93" s="202">
        <v>1473.7285695600001</v>
      </c>
      <c r="F93" s="202">
        <v>1286.6951463800001</v>
      </c>
      <c r="G93" s="203">
        <v>0.991782683919057</v>
      </c>
      <c r="H93" s="204"/>
    </row>
    <row r="94" spans="1:8" ht="24.75" customHeight="1" x14ac:dyDescent="0.25">
      <c r="A94" s="201" t="s">
        <v>334</v>
      </c>
      <c r="B94" s="202">
        <v>1002.944485</v>
      </c>
      <c r="C94" s="202">
        <v>1457.944485</v>
      </c>
      <c r="D94" s="202">
        <v>1429.5025597700001</v>
      </c>
      <c r="E94" s="202">
        <v>1429.5025597700001</v>
      </c>
      <c r="F94" s="202">
        <v>1340.29553403</v>
      </c>
      <c r="G94" s="203">
        <v>0.98049176390279402</v>
      </c>
      <c r="H94" s="204"/>
    </row>
    <row r="95" spans="1:8" ht="24.75" customHeight="1" x14ac:dyDescent="0.25">
      <c r="A95" s="201" t="s">
        <v>306</v>
      </c>
      <c r="B95" s="202">
        <v>1030.585</v>
      </c>
      <c r="C95" s="202">
        <v>1391.585</v>
      </c>
      <c r="D95" s="202">
        <v>1356.33599751</v>
      </c>
      <c r="E95" s="202">
        <v>1356.33599751</v>
      </c>
      <c r="F95" s="202">
        <v>1276.86619881</v>
      </c>
      <c r="G95" s="203">
        <v>0.97466988901863705</v>
      </c>
      <c r="H95" s="204"/>
    </row>
    <row r="96" spans="1:8" ht="24.75" customHeight="1" x14ac:dyDescent="0.25">
      <c r="A96" s="201" t="s">
        <v>111</v>
      </c>
      <c r="B96" s="202">
        <v>923.19</v>
      </c>
      <c r="C96" s="202">
        <v>1293.6114700000001</v>
      </c>
      <c r="D96" s="202">
        <v>1175.7136958200001</v>
      </c>
      <c r="E96" s="202">
        <v>1163.44362017</v>
      </c>
      <c r="F96" s="202">
        <v>964.56182106000006</v>
      </c>
      <c r="G96" s="203">
        <v>0.89937639480732201</v>
      </c>
      <c r="H96" s="204"/>
    </row>
    <row r="97" spans="1:8" ht="24.75" customHeight="1" x14ac:dyDescent="0.25">
      <c r="A97" s="201" t="s">
        <v>109</v>
      </c>
      <c r="B97" s="202">
        <v>758.08015999999998</v>
      </c>
      <c r="C97" s="202">
        <v>1269.000123</v>
      </c>
      <c r="D97" s="202">
        <v>1231.18712319</v>
      </c>
      <c r="E97" s="202">
        <v>1231.1871231600001</v>
      </c>
      <c r="F97" s="202">
        <v>952.82312916000001</v>
      </c>
      <c r="G97" s="203">
        <v>0.97020252468486201</v>
      </c>
      <c r="H97" s="204"/>
    </row>
    <row r="98" spans="1:8" ht="24.75" customHeight="1" x14ac:dyDescent="0.25">
      <c r="A98" s="201" t="s">
        <v>120</v>
      </c>
      <c r="B98" s="202">
        <v>897.78750000000002</v>
      </c>
      <c r="C98" s="202">
        <v>1236.7175</v>
      </c>
      <c r="D98" s="202">
        <v>1233.24584815</v>
      </c>
      <c r="E98" s="202">
        <v>1233.24584815</v>
      </c>
      <c r="F98" s="202">
        <v>946.65740978999997</v>
      </c>
      <c r="G98" s="203">
        <v>0.99719284974135203</v>
      </c>
      <c r="H98" s="204"/>
    </row>
    <row r="99" spans="1:8" ht="24.75" customHeight="1" x14ac:dyDescent="0.25">
      <c r="A99" s="201" t="s">
        <v>128</v>
      </c>
      <c r="B99" s="202">
        <v>1069.8620000000001</v>
      </c>
      <c r="C99" s="202">
        <v>1203.3299830000001</v>
      </c>
      <c r="D99" s="202">
        <v>1129.02875778</v>
      </c>
      <c r="E99" s="202">
        <v>1114.7849152199999</v>
      </c>
      <c r="F99" s="202">
        <v>1065.61705497</v>
      </c>
      <c r="G99" s="203">
        <v>0.92641663630848003</v>
      </c>
      <c r="H99" s="204"/>
    </row>
    <row r="100" spans="1:8" ht="24.75" customHeight="1" x14ac:dyDescent="0.25">
      <c r="A100" s="201" t="s">
        <v>116</v>
      </c>
      <c r="B100" s="202">
        <v>636.06700000000001</v>
      </c>
      <c r="C100" s="202">
        <v>1177.605</v>
      </c>
      <c r="D100" s="202">
        <v>1039.3803349699999</v>
      </c>
      <c r="E100" s="202">
        <v>1038.9288344700001</v>
      </c>
      <c r="F100" s="202">
        <v>874.46237962999999</v>
      </c>
      <c r="G100" s="203">
        <v>0.88223881052645003</v>
      </c>
      <c r="H100" s="204"/>
    </row>
    <row r="101" spans="1:8" ht="24.75" customHeight="1" x14ac:dyDescent="0.25">
      <c r="A101" s="191" t="s">
        <v>112</v>
      </c>
      <c r="B101" s="197">
        <v>1022.955</v>
      </c>
      <c r="C101" s="197">
        <v>1158.7109009999999</v>
      </c>
      <c r="D101" s="197">
        <v>1097.0711331499999</v>
      </c>
      <c r="E101" s="197">
        <v>1096.9077295300001</v>
      </c>
      <c r="F101" s="197">
        <v>960.17276629000003</v>
      </c>
      <c r="G101" s="198">
        <v>0.946662129944007</v>
      </c>
      <c r="H101" s="199"/>
    </row>
    <row r="102" spans="1:8" ht="24.75" customHeight="1" x14ac:dyDescent="0.25">
      <c r="A102" s="201" t="s">
        <v>307</v>
      </c>
      <c r="B102" s="202">
        <v>861.50300000000004</v>
      </c>
      <c r="C102" s="202">
        <v>1107.25</v>
      </c>
      <c r="D102" s="202">
        <v>1097.49947503</v>
      </c>
      <c r="E102" s="202">
        <v>1096.5927210100001</v>
      </c>
      <c r="F102" s="202">
        <v>948.11624203999997</v>
      </c>
      <c r="G102" s="203">
        <v>0.99037500204109297</v>
      </c>
      <c r="H102" s="204"/>
    </row>
    <row r="103" spans="1:8" ht="24.75" customHeight="1" x14ac:dyDescent="0.25">
      <c r="A103" s="201" t="s">
        <v>117</v>
      </c>
      <c r="B103" s="202">
        <v>609.37623699999995</v>
      </c>
      <c r="C103" s="202">
        <v>1100.473812</v>
      </c>
      <c r="D103" s="202">
        <v>914.77079991999994</v>
      </c>
      <c r="E103" s="202">
        <v>914.77079991999994</v>
      </c>
      <c r="F103" s="202">
        <v>771.19562183999994</v>
      </c>
      <c r="G103" s="203">
        <v>0.83125176623467001</v>
      </c>
      <c r="H103" s="204"/>
    </row>
    <row r="104" spans="1:8" ht="24.75" customHeight="1" x14ac:dyDescent="0.25">
      <c r="A104" s="201" t="s">
        <v>106</v>
      </c>
      <c r="B104" s="202">
        <v>791.90389900000002</v>
      </c>
      <c r="C104" s="202">
        <v>1074.1612</v>
      </c>
      <c r="D104" s="202">
        <v>1072.7700706999999</v>
      </c>
      <c r="E104" s="202">
        <v>1072.7700706999999</v>
      </c>
      <c r="F104" s="202">
        <v>943.92924708999999</v>
      </c>
      <c r="G104" s="203">
        <v>0.998704915705389</v>
      </c>
      <c r="H104" s="204"/>
    </row>
    <row r="105" spans="1:8" ht="24.75" customHeight="1" x14ac:dyDescent="0.25">
      <c r="A105" s="191" t="s">
        <v>113</v>
      </c>
      <c r="B105" s="197">
        <v>702.42462899999998</v>
      </c>
      <c r="C105" s="197">
        <v>1071.7112139999999</v>
      </c>
      <c r="D105" s="197">
        <v>1045.0140659900001</v>
      </c>
      <c r="E105" s="197">
        <v>1044.79713765</v>
      </c>
      <c r="F105" s="197">
        <v>890.86838876000002</v>
      </c>
      <c r="G105" s="198">
        <v>0.97488682025678597</v>
      </c>
      <c r="H105" s="199"/>
    </row>
    <row r="106" spans="1:8" ht="24.75" customHeight="1" x14ac:dyDescent="0.25">
      <c r="A106" s="201" t="s">
        <v>321</v>
      </c>
      <c r="B106" s="202">
        <v>779.70238199999994</v>
      </c>
      <c r="C106" s="202">
        <v>1048.788098</v>
      </c>
      <c r="D106" s="202">
        <v>827.39304003999996</v>
      </c>
      <c r="E106" s="202">
        <v>825.93475943999999</v>
      </c>
      <c r="F106" s="202">
        <v>533.17108086999997</v>
      </c>
      <c r="G106" s="203">
        <v>0.78751347485257195</v>
      </c>
      <c r="H106" s="204"/>
    </row>
    <row r="107" spans="1:8" ht="24.75" customHeight="1" x14ac:dyDescent="0.25">
      <c r="A107" s="201" t="s">
        <v>123</v>
      </c>
      <c r="B107" s="202">
        <v>737.12210100000004</v>
      </c>
      <c r="C107" s="202">
        <v>969.46049000000005</v>
      </c>
      <c r="D107" s="202">
        <v>963.34197783000002</v>
      </c>
      <c r="E107" s="202">
        <v>960.83996449000006</v>
      </c>
      <c r="F107" s="202">
        <v>852.11266081999997</v>
      </c>
      <c r="G107" s="203">
        <v>0.99110791455771496</v>
      </c>
      <c r="H107" s="204"/>
    </row>
    <row r="108" spans="1:8" ht="24.75" customHeight="1" x14ac:dyDescent="0.25">
      <c r="A108" s="191" t="s">
        <v>114</v>
      </c>
      <c r="B108" s="197">
        <v>740.69</v>
      </c>
      <c r="C108" s="197">
        <v>962.45519899999999</v>
      </c>
      <c r="D108" s="197">
        <v>925.74742369000001</v>
      </c>
      <c r="E108" s="197">
        <v>925.71845473999997</v>
      </c>
      <c r="F108" s="197">
        <v>793.87909452999997</v>
      </c>
      <c r="G108" s="198">
        <v>0.96183017734418197</v>
      </c>
      <c r="H108" s="199"/>
    </row>
    <row r="109" spans="1:8" ht="24.75" customHeight="1" x14ac:dyDescent="0.25">
      <c r="A109" s="201" t="s">
        <v>118</v>
      </c>
      <c r="B109" s="202">
        <v>614.06119000000001</v>
      </c>
      <c r="C109" s="202">
        <v>948.04818999999998</v>
      </c>
      <c r="D109" s="202">
        <v>937.34307935000004</v>
      </c>
      <c r="E109" s="202">
        <v>937.09852880000005</v>
      </c>
      <c r="F109" s="202">
        <v>815.56401110000002</v>
      </c>
      <c r="G109" s="203">
        <v>0.98845031158173502</v>
      </c>
      <c r="H109" s="204"/>
    </row>
    <row r="110" spans="1:8" ht="24.75" customHeight="1" x14ac:dyDescent="0.25">
      <c r="A110" s="191" t="s">
        <v>132</v>
      </c>
      <c r="B110" s="197">
        <v>344.93299999999999</v>
      </c>
      <c r="C110" s="197">
        <v>928.83953899999995</v>
      </c>
      <c r="D110" s="197">
        <v>927.85461903999999</v>
      </c>
      <c r="E110" s="197">
        <v>927.85461903999999</v>
      </c>
      <c r="F110" s="197">
        <v>597.92533527000001</v>
      </c>
      <c r="G110" s="198">
        <v>0.99893962313333495</v>
      </c>
      <c r="H110" s="199"/>
    </row>
    <row r="111" spans="1:8" ht="24.75" customHeight="1" x14ac:dyDescent="0.25">
      <c r="A111" s="201" t="s">
        <v>125</v>
      </c>
      <c r="B111" s="202">
        <v>671.85712100000001</v>
      </c>
      <c r="C111" s="202">
        <v>923.29793700000005</v>
      </c>
      <c r="D111" s="202">
        <v>804.53441150000003</v>
      </c>
      <c r="E111" s="202">
        <v>804.06868910000003</v>
      </c>
      <c r="F111" s="202">
        <v>695.93332477000001</v>
      </c>
      <c r="G111" s="203">
        <v>0.87086590024515598</v>
      </c>
      <c r="H111" s="204"/>
    </row>
    <row r="112" spans="1:8" ht="24.75" customHeight="1" x14ac:dyDescent="0.25">
      <c r="A112" s="191" t="s">
        <v>335</v>
      </c>
      <c r="B112" s="197">
        <v>574.58000000000004</v>
      </c>
      <c r="C112" s="197">
        <v>858.46370300000001</v>
      </c>
      <c r="D112" s="197">
        <v>826.88772327000004</v>
      </c>
      <c r="E112" s="197">
        <v>826.88772245999996</v>
      </c>
      <c r="F112" s="197">
        <v>750.06523364999998</v>
      </c>
      <c r="G112" s="198">
        <v>0.96321803655803495</v>
      </c>
      <c r="H112" s="199"/>
    </row>
    <row r="113" spans="1:8" ht="24.75" customHeight="1" x14ac:dyDescent="0.25">
      <c r="A113" s="201" t="s">
        <v>285</v>
      </c>
      <c r="B113" s="202">
        <v>644.05050000000006</v>
      </c>
      <c r="C113" s="202">
        <v>850.96812399999999</v>
      </c>
      <c r="D113" s="202">
        <v>791.36016371999995</v>
      </c>
      <c r="E113" s="202">
        <v>780.08769380000001</v>
      </c>
      <c r="F113" s="202">
        <v>733.81746809000003</v>
      </c>
      <c r="G113" s="203">
        <v>0.91670612776090299</v>
      </c>
      <c r="H113" s="204"/>
    </row>
    <row r="114" spans="1:8" ht="24.75" customHeight="1" x14ac:dyDescent="0.25">
      <c r="A114" s="201" t="s">
        <v>121</v>
      </c>
      <c r="B114" s="202">
        <v>567.17110400000001</v>
      </c>
      <c r="C114" s="202">
        <v>785.84482300000002</v>
      </c>
      <c r="D114" s="202">
        <v>734.17261951</v>
      </c>
      <c r="E114" s="202">
        <v>734.17261951</v>
      </c>
      <c r="F114" s="202">
        <v>613.74735926999995</v>
      </c>
      <c r="G114" s="203">
        <v>0.93424630158822097</v>
      </c>
      <c r="H114" s="204"/>
    </row>
    <row r="115" spans="1:8" ht="24.75" customHeight="1" x14ac:dyDescent="0.25">
      <c r="A115" s="201" t="s">
        <v>131</v>
      </c>
      <c r="B115" s="202">
        <v>442.666</v>
      </c>
      <c r="C115" s="202">
        <v>741.252296</v>
      </c>
      <c r="D115" s="202">
        <v>693.43734983000002</v>
      </c>
      <c r="E115" s="202">
        <v>693.43734983000002</v>
      </c>
      <c r="F115" s="202">
        <v>612.70976760999997</v>
      </c>
      <c r="G115" s="203">
        <v>0.93549437023261495</v>
      </c>
      <c r="H115" s="204"/>
    </row>
    <row r="116" spans="1:8" ht="24.75" customHeight="1" x14ac:dyDescent="0.25">
      <c r="A116" s="201" t="s">
        <v>115</v>
      </c>
      <c r="B116" s="202">
        <v>573.19100000000003</v>
      </c>
      <c r="C116" s="202">
        <v>734.46314700000005</v>
      </c>
      <c r="D116" s="202">
        <v>720.60425000999999</v>
      </c>
      <c r="E116" s="202">
        <v>720.60425000999999</v>
      </c>
      <c r="F116" s="202">
        <v>634.06698695</v>
      </c>
      <c r="G116" s="203">
        <v>0.98113057537793702</v>
      </c>
      <c r="H116" s="204"/>
    </row>
    <row r="117" spans="1:8" ht="24.75" customHeight="1" x14ac:dyDescent="0.25">
      <c r="A117" s="201" t="s">
        <v>130</v>
      </c>
      <c r="B117" s="202">
        <v>337.35500000000002</v>
      </c>
      <c r="C117" s="202">
        <v>682.08604300000002</v>
      </c>
      <c r="D117" s="202">
        <v>670.40500583999994</v>
      </c>
      <c r="E117" s="202">
        <v>669.88017190999994</v>
      </c>
      <c r="F117" s="202">
        <v>590.25859629000001</v>
      </c>
      <c r="G117" s="203">
        <v>0.98210508598546498</v>
      </c>
      <c r="H117" s="204"/>
    </row>
    <row r="118" spans="1:8" ht="24.75" customHeight="1" x14ac:dyDescent="0.25">
      <c r="A118" s="191" t="s">
        <v>126</v>
      </c>
      <c r="B118" s="197">
        <v>481</v>
      </c>
      <c r="C118" s="197">
        <v>650.06500000000005</v>
      </c>
      <c r="D118" s="197">
        <v>641.93118497</v>
      </c>
      <c r="E118" s="197">
        <v>641.93118497</v>
      </c>
      <c r="F118" s="197">
        <v>578.12255457000003</v>
      </c>
      <c r="G118" s="198">
        <v>0.98748768964641997</v>
      </c>
      <c r="H118" s="199"/>
    </row>
    <row r="119" spans="1:8" ht="24.75" customHeight="1" x14ac:dyDescent="0.25">
      <c r="A119" s="191" t="s">
        <v>122</v>
      </c>
      <c r="B119" s="197">
        <v>357.86833999999999</v>
      </c>
      <c r="C119" s="197">
        <v>647.67533600000002</v>
      </c>
      <c r="D119" s="197">
        <v>585.23592862999999</v>
      </c>
      <c r="E119" s="197">
        <v>585.23592862999999</v>
      </c>
      <c r="F119" s="197">
        <v>451.16276453</v>
      </c>
      <c r="G119" s="198">
        <v>0.90359458836950401</v>
      </c>
      <c r="H119" s="199"/>
    </row>
    <row r="120" spans="1:8" ht="24.75" customHeight="1" x14ac:dyDescent="0.25">
      <c r="A120" s="201" t="s">
        <v>135</v>
      </c>
      <c r="B120" s="202">
        <v>289.50700000000001</v>
      </c>
      <c r="C120" s="202">
        <v>493.76602500000001</v>
      </c>
      <c r="D120" s="202">
        <v>486.0986992</v>
      </c>
      <c r="E120" s="202">
        <v>486.09869916000002</v>
      </c>
      <c r="F120" s="202">
        <v>381.16559523000001</v>
      </c>
      <c r="G120" s="203">
        <v>0.98447174278546201</v>
      </c>
      <c r="H120" s="204"/>
    </row>
    <row r="121" spans="1:8" ht="24.75" customHeight="1" x14ac:dyDescent="0.25">
      <c r="A121" s="201" t="s">
        <v>133</v>
      </c>
      <c r="B121" s="202">
        <v>273.93407999999999</v>
      </c>
      <c r="C121" s="202">
        <v>465.17084399999999</v>
      </c>
      <c r="D121" s="202">
        <v>438.84323455999998</v>
      </c>
      <c r="E121" s="202">
        <v>438.84323455999998</v>
      </c>
      <c r="F121" s="202">
        <v>356.18219109</v>
      </c>
      <c r="G121" s="203">
        <v>0.94340227944294797</v>
      </c>
      <c r="H121" s="204"/>
    </row>
    <row r="122" spans="1:8" ht="24.75" customHeight="1" x14ac:dyDescent="0.25">
      <c r="A122" s="201" t="s">
        <v>127</v>
      </c>
      <c r="B122" s="202">
        <v>330.38080000000002</v>
      </c>
      <c r="C122" s="202">
        <v>461.25583999999998</v>
      </c>
      <c r="D122" s="202">
        <v>445.10766782000002</v>
      </c>
      <c r="E122" s="202">
        <v>443.70601204000002</v>
      </c>
      <c r="F122" s="202">
        <v>395.21518586000002</v>
      </c>
      <c r="G122" s="203">
        <v>0.96195207423281603</v>
      </c>
      <c r="H122" s="204"/>
    </row>
    <row r="123" spans="1:8" ht="24.75" customHeight="1" x14ac:dyDescent="0.25">
      <c r="A123" s="201" t="s">
        <v>136</v>
      </c>
      <c r="B123" s="202">
        <v>305.48500000000001</v>
      </c>
      <c r="C123" s="202">
        <v>396.68239899999998</v>
      </c>
      <c r="D123" s="202">
        <v>389.38091152999999</v>
      </c>
      <c r="E123" s="202">
        <v>385.57703190000001</v>
      </c>
      <c r="F123" s="202">
        <v>340.59737990000002</v>
      </c>
      <c r="G123" s="203">
        <v>0.97200438656215804</v>
      </c>
      <c r="H123" s="204"/>
    </row>
    <row r="124" spans="1:8" ht="24.75" customHeight="1" x14ac:dyDescent="0.25">
      <c r="A124" s="201" t="s">
        <v>137</v>
      </c>
      <c r="B124" s="202">
        <v>255.698058</v>
      </c>
      <c r="C124" s="202">
        <v>386.25005800000002</v>
      </c>
      <c r="D124" s="202">
        <v>378.47562605000002</v>
      </c>
      <c r="E124" s="202">
        <v>376.60043287000002</v>
      </c>
      <c r="F124" s="202">
        <v>332.00095742000002</v>
      </c>
      <c r="G124" s="203">
        <v>0.97501715551846002</v>
      </c>
      <c r="H124" s="204"/>
    </row>
    <row r="125" spans="1:8" ht="24.75" customHeight="1" x14ac:dyDescent="0.25">
      <c r="A125" s="191" t="s">
        <v>286</v>
      </c>
      <c r="B125" s="197">
        <v>309.06380300000001</v>
      </c>
      <c r="C125" s="197">
        <v>340.710397</v>
      </c>
      <c r="D125" s="197">
        <v>275.70594649999998</v>
      </c>
      <c r="E125" s="197">
        <v>275.49408072</v>
      </c>
      <c r="F125" s="197">
        <v>194.42523312</v>
      </c>
      <c r="G125" s="198">
        <v>0.80858724343536803</v>
      </c>
      <c r="H125" s="199"/>
    </row>
    <row r="126" spans="1:8" ht="24.75" customHeight="1" x14ac:dyDescent="0.25">
      <c r="A126" s="201" t="s">
        <v>142</v>
      </c>
      <c r="B126" s="202">
        <v>216.03299999999999</v>
      </c>
      <c r="C126" s="202">
        <v>323.03300000000002</v>
      </c>
      <c r="D126" s="202">
        <v>196.25691979999999</v>
      </c>
      <c r="E126" s="202">
        <v>189.99155393000001</v>
      </c>
      <c r="F126" s="202">
        <v>178.77896361000001</v>
      </c>
      <c r="G126" s="203">
        <v>0.58814905576210497</v>
      </c>
      <c r="H126" s="204"/>
    </row>
    <row r="127" spans="1:8" ht="24.75" customHeight="1" x14ac:dyDescent="0.25">
      <c r="A127" s="201" t="s">
        <v>140</v>
      </c>
      <c r="B127" s="202">
        <v>274.47418599999997</v>
      </c>
      <c r="C127" s="202">
        <v>274.47418599999997</v>
      </c>
      <c r="D127" s="202">
        <v>267.57965230999997</v>
      </c>
      <c r="E127" s="202">
        <v>267.41421152999999</v>
      </c>
      <c r="F127" s="202">
        <v>229.60257629</v>
      </c>
      <c r="G127" s="203">
        <v>0.97427818414224199</v>
      </c>
      <c r="H127" s="204"/>
    </row>
    <row r="128" spans="1:8" ht="24.75" customHeight="1" x14ac:dyDescent="0.25">
      <c r="A128" s="201" t="s">
        <v>139</v>
      </c>
      <c r="B128" s="202">
        <v>173.41214400000001</v>
      </c>
      <c r="C128" s="202">
        <v>250.25924800000001</v>
      </c>
      <c r="D128" s="202">
        <v>235.82747907000001</v>
      </c>
      <c r="E128" s="202">
        <v>233.66459857000001</v>
      </c>
      <c r="F128" s="202">
        <v>215.61193327000001</v>
      </c>
      <c r="G128" s="203">
        <v>0.93369016504836699</v>
      </c>
      <c r="H128" s="204"/>
    </row>
    <row r="129" spans="1:8" ht="24.75" customHeight="1" x14ac:dyDescent="0.25">
      <c r="A129" s="201" t="s">
        <v>138</v>
      </c>
      <c r="B129" s="202">
        <v>162.27699999999999</v>
      </c>
      <c r="C129" s="202">
        <v>231.81331800000001</v>
      </c>
      <c r="D129" s="202">
        <v>195.57570196</v>
      </c>
      <c r="E129" s="202">
        <v>195.5594112</v>
      </c>
      <c r="F129" s="202">
        <v>171.26459030000001</v>
      </c>
      <c r="G129" s="203">
        <v>0.84360731681516199</v>
      </c>
      <c r="H129" s="204"/>
    </row>
    <row r="130" spans="1:8" ht="24.75" customHeight="1" x14ac:dyDescent="0.25">
      <c r="A130" s="201" t="s">
        <v>337</v>
      </c>
      <c r="B130" s="202">
        <v>0</v>
      </c>
      <c r="C130" s="202">
        <v>182.81589299999999</v>
      </c>
      <c r="D130" s="202">
        <v>182.81589299999999</v>
      </c>
      <c r="E130" s="202">
        <v>182.81589299000001</v>
      </c>
      <c r="F130" s="202">
        <v>99.725379070000002</v>
      </c>
      <c r="G130" s="203">
        <v>0.99999999994529998</v>
      </c>
      <c r="H130" s="204"/>
    </row>
    <row r="131" spans="1:8" ht="24.75" customHeight="1" x14ac:dyDescent="0.25">
      <c r="A131" s="201" t="s">
        <v>143</v>
      </c>
      <c r="B131" s="202">
        <v>126.74</v>
      </c>
      <c r="C131" s="202">
        <v>179.74488199999999</v>
      </c>
      <c r="D131" s="202">
        <v>169.95168246</v>
      </c>
      <c r="E131" s="202">
        <v>169.95168246</v>
      </c>
      <c r="F131" s="202">
        <v>152.23540549000001</v>
      </c>
      <c r="G131" s="203">
        <v>0.945516114667454</v>
      </c>
      <c r="H131" s="204"/>
    </row>
    <row r="132" spans="1:8" ht="24.75" customHeight="1" x14ac:dyDescent="0.25">
      <c r="A132" s="201" t="s">
        <v>145</v>
      </c>
      <c r="B132" s="202">
        <v>105.76900000000001</v>
      </c>
      <c r="C132" s="202">
        <v>134.809403</v>
      </c>
      <c r="D132" s="202">
        <v>125.33475977000001</v>
      </c>
      <c r="E132" s="202">
        <v>125.31820686</v>
      </c>
      <c r="F132" s="202">
        <v>119.74771368</v>
      </c>
      <c r="G132" s="203">
        <v>0.92959544416942497</v>
      </c>
      <c r="H132" s="204"/>
    </row>
    <row r="133" spans="1:8" ht="24.75" customHeight="1" x14ac:dyDescent="0.25">
      <c r="A133" s="201" t="s">
        <v>147</v>
      </c>
      <c r="B133" s="202">
        <v>81.158293999999998</v>
      </c>
      <c r="C133" s="202">
        <v>99.858294000000001</v>
      </c>
      <c r="D133" s="202">
        <v>93.252819729999999</v>
      </c>
      <c r="E133" s="202">
        <v>93.25096447</v>
      </c>
      <c r="F133" s="202">
        <v>83.358753010000001</v>
      </c>
      <c r="G133" s="203">
        <v>0.93383294200880296</v>
      </c>
      <c r="H133" s="204"/>
    </row>
    <row r="134" spans="1:8" ht="24.75" customHeight="1" x14ac:dyDescent="0.25">
      <c r="A134" s="201" t="s">
        <v>336</v>
      </c>
      <c r="B134" s="202">
        <v>0</v>
      </c>
      <c r="C134" s="202">
        <v>76.513357999999997</v>
      </c>
      <c r="D134" s="202">
        <v>76.453046659999998</v>
      </c>
      <c r="E134" s="202">
        <v>76.453046659999998</v>
      </c>
      <c r="F134" s="202">
        <v>56.850258599999997</v>
      </c>
      <c r="G134" s="203">
        <v>0.99921175410965501</v>
      </c>
      <c r="H134" s="204"/>
    </row>
    <row r="135" spans="1:8" ht="24.75" customHeight="1" x14ac:dyDescent="0.25">
      <c r="A135" s="201" t="s">
        <v>124</v>
      </c>
      <c r="B135" s="202">
        <v>619.12800000000004</v>
      </c>
      <c r="C135" s="202">
        <v>65.050302000000102</v>
      </c>
      <c r="D135" s="202">
        <v>61.745013759999999</v>
      </c>
      <c r="E135" s="202">
        <v>61.745013759999999</v>
      </c>
      <c r="F135" s="202">
        <v>43.919228660000002</v>
      </c>
      <c r="G135" s="203">
        <v>0.94918873335899201</v>
      </c>
      <c r="H135" s="204"/>
    </row>
    <row r="136" spans="1:8" ht="24.75" customHeight="1" x14ac:dyDescent="0.25">
      <c r="A136" s="201" t="s">
        <v>146</v>
      </c>
      <c r="B136" s="202">
        <v>45.375999999999998</v>
      </c>
      <c r="C136" s="202">
        <v>56.291758000000002</v>
      </c>
      <c r="D136" s="202">
        <v>54.580106100000002</v>
      </c>
      <c r="E136" s="202">
        <v>54.580106100000002</v>
      </c>
      <c r="F136" s="202">
        <v>49.200914390000001</v>
      </c>
      <c r="G136" s="203">
        <v>0.969593205811764</v>
      </c>
      <c r="H136" s="204"/>
    </row>
    <row r="137" spans="1:8" ht="24.75" customHeight="1" x14ac:dyDescent="0.25">
      <c r="A137" s="205" t="s">
        <v>12</v>
      </c>
      <c r="B137" s="206">
        <v>8394994.8250500094</v>
      </c>
      <c r="C137" s="206">
        <v>11000407.075924</v>
      </c>
      <c r="D137" s="206">
        <v>10773277.6386087</v>
      </c>
      <c r="E137" s="206">
        <v>10763163.930565599</v>
      </c>
      <c r="F137" s="206">
        <v>10207898.3673559</v>
      </c>
      <c r="G137" s="207">
        <v>0.97843323945004801</v>
      </c>
      <c r="H137" s="208"/>
    </row>
    <row r="138" spans="1:8" ht="24.75" customHeight="1" x14ac:dyDescent="0.25">
      <c r="A138" s="253" t="s">
        <v>161</v>
      </c>
      <c r="B138" s="253"/>
      <c r="C138" s="253"/>
      <c r="D138" s="253"/>
    </row>
    <row r="139" spans="1:8" x14ac:dyDescent="0.25">
      <c r="A139" s="253" t="s">
        <v>1</v>
      </c>
      <c r="B139" s="253"/>
      <c r="C139" s="253"/>
      <c r="D139" s="253"/>
    </row>
    <row r="140" spans="1:8" x14ac:dyDescent="0.25">
      <c r="A140" s="253" t="s">
        <v>162</v>
      </c>
      <c r="B140" s="253"/>
      <c r="C140" s="253"/>
      <c r="D140" s="253"/>
    </row>
    <row r="141" spans="1:8" x14ac:dyDescent="0.25">
      <c r="A141" s="253" t="s">
        <v>163</v>
      </c>
      <c r="B141" s="253"/>
      <c r="C141" s="253"/>
      <c r="D141" s="253"/>
    </row>
    <row r="142" spans="1:8" x14ac:dyDescent="0.25">
      <c r="A142" s="253" t="s">
        <v>164</v>
      </c>
      <c r="B142" s="253"/>
      <c r="C142" s="253"/>
      <c r="D142" s="253"/>
    </row>
    <row r="143" spans="1:8" x14ac:dyDescent="0.25">
      <c r="A143" s="253" t="s">
        <v>165</v>
      </c>
      <c r="B143" s="253"/>
      <c r="C143" s="253"/>
      <c r="D143" s="253"/>
    </row>
    <row r="144" spans="1:8" x14ac:dyDescent="0.25">
      <c r="A144" s="253" t="s">
        <v>166</v>
      </c>
      <c r="B144" s="253"/>
      <c r="C144" s="253"/>
      <c r="D144" s="253"/>
    </row>
    <row r="145" spans="1:4" x14ac:dyDescent="0.25">
      <c r="A145" s="253" t="s">
        <v>167</v>
      </c>
      <c r="B145" s="253"/>
      <c r="C145" s="253"/>
      <c r="D145" s="253"/>
    </row>
    <row r="146" spans="1:4" ht="15.75" customHeight="1" x14ac:dyDescent="0.25">
      <c r="A146" s="254" t="s">
        <v>168</v>
      </c>
      <c r="B146" s="254"/>
    </row>
    <row r="147" spans="1:4" ht="15.75" customHeight="1" x14ac:dyDescent="0.25">
      <c r="A147" s="254" t="s">
        <v>343</v>
      </c>
      <c r="B147" s="254"/>
    </row>
    <row r="148" spans="1:4" x14ac:dyDescent="0.25">
      <c r="A148" s="98" t="s">
        <v>1</v>
      </c>
    </row>
  </sheetData>
  <mergeCells count="14">
    <mergeCell ref="A1:E1"/>
    <mergeCell ref="A2:E2"/>
    <mergeCell ref="A138:D138"/>
    <mergeCell ref="A139:D139"/>
    <mergeCell ref="A146:B146"/>
    <mergeCell ref="A147:B147"/>
    <mergeCell ref="A3:C3"/>
    <mergeCell ref="A4:C4"/>
    <mergeCell ref="A140:D140"/>
    <mergeCell ref="A141:D141"/>
    <mergeCell ref="A142:D142"/>
    <mergeCell ref="A143:D143"/>
    <mergeCell ref="A144:D144"/>
    <mergeCell ref="A145:D14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F9A3-C16E-4982-959B-56C6167424FC}">
  <dimension ref="A1:H144"/>
  <sheetViews>
    <sheetView topLeftCell="A86" zoomScaleNormal="100" workbookViewId="0">
      <selection activeCell="E106" sqref="E106"/>
    </sheetView>
  </sheetViews>
  <sheetFormatPr baseColWidth="10" defaultColWidth="8.85546875" defaultRowHeight="24" customHeight="1" x14ac:dyDescent="0.25"/>
  <cols>
    <col min="1" max="1" width="55.7109375" style="129" customWidth="1"/>
    <col min="2" max="2" width="20.140625" style="129" customWidth="1"/>
    <col min="3" max="3" width="20.28515625" style="129" customWidth="1"/>
    <col min="4" max="4" width="15.85546875" style="129" bestFit="1" customWidth="1"/>
    <col min="5" max="5" width="13.42578125" style="129" customWidth="1"/>
    <col min="6" max="6" width="14" style="129" customWidth="1"/>
    <col min="7" max="7" width="15.140625" style="129" customWidth="1"/>
    <col min="8" max="8" width="11.42578125" style="129" customWidth="1"/>
    <col min="9" max="9" width="31" style="129" customWidth="1"/>
    <col min="10" max="16384" width="8.85546875" style="129"/>
  </cols>
  <sheetData>
    <row r="1" spans="1:8" ht="24" customHeight="1" x14ac:dyDescent="0.25">
      <c r="A1" s="258" t="s">
        <v>287</v>
      </c>
      <c r="B1" s="258"/>
      <c r="C1" s="258"/>
      <c r="D1" s="258"/>
      <c r="E1" s="258"/>
    </row>
    <row r="2" spans="1:8" ht="24" customHeight="1" x14ac:dyDescent="0.25">
      <c r="A2" s="257" t="s">
        <v>322</v>
      </c>
      <c r="B2" s="257"/>
      <c r="C2" s="257"/>
      <c r="D2" s="257"/>
      <c r="E2" s="257"/>
    </row>
    <row r="3" spans="1:8" ht="24" customHeight="1" x14ac:dyDescent="0.25">
      <c r="A3" s="261" t="s">
        <v>158</v>
      </c>
      <c r="B3" s="261"/>
      <c r="C3" s="261"/>
      <c r="D3" s="261"/>
      <c r="E3" s="261"/>
    </row>
    <row r="4" spans="1:8" ht="24" customHeight="1" x14ac:dyDescent="0.25">
      <c r="A4" s="261" t="s">
        <v>159</v>
      </c>
      <c r="B4" s="261"/>
      <c r="C4" s="261"/>
      <c r="D4" s="261"/>
      <c r="E4" s="261"/>
    </row>
    <row r="5" spans="1:8" ht="24" customHeight="1" x14ac:dyDescent="0.25">
      <c r="A5" s="146" t="s">
        <v>1</v>
      </c>
    </row>
    <row r="6" spans="1:8" ht="24" customHeight="1" x14ac:dyDescent="0.25">
      <c r="A6" s="99" t="s">
        <v>18</v>
      </c>
      <c r="B6" s="89" t="s">
        <v>156</v>
      </c>
      <c r="C6" s="89" t="s">
        <v>157</v>
      </c>
      <c r="D6" s="89" t="s">
        <v>19</v>
      </c>
      <c r="E6" s="89" t="s">
        <v>20</v>
      </c>
      <c r="F6" s="89" t="s">
        <v>21</v>
      </c>
      <c r="G6" s="89" t="s">
        <v>22</v>
      </c>
      <c r="H6" s="113" t="s">
        <v>174</v>
      </c>
    </row>
    <row r="7" spans="1:8" ht="24" customHeight="1" x14ac:dyDescent="0.25">
      <c r="A7" s="126" t="s">
        <v>23</v>
      </c>
      <c r="B7" s="93">
        <v>2055257.6572400001</v>
      </c>
      <c r="C7" s="93">
        <v>3405517.8733120002</v>
      </c>
      <c r="D7" s="93">
        <v>3363492.7921758201</v>
      </c>
      <c r="E7" s="93">
        <v>3363155.81787387</v>
      </c>
      <c r="F7" s="93">
        <v>3357200.3701039501</v>
      </c>
      <c r="G7" s="90">
        <v>0.98756075962187495</v>
      </c>
      <c r="H7" s="114"/>
    </row>
    <row r="8" spans="1:8" ht="24" customHeight="1" x14ac:dyDescent="0.25">
      <c r="A8" s="126" t="s">
        <v>24</v>
      </c>
      <c r="B8" s="93">
        <v>970535.36664799997</v>
      </c>
      <c r="C8" s="93">
        <v>970535.36664799997</v>
      </c>
      <c r="D8" s="93">
        <v>631640.93186832999</v>
      </c>
      <c r="E8" s="93">
        <v>631640.93186832999</v>
      </c>
      <c r="F8" s="93">
        <v>631640.93186832999</v>
      </c>
      <c r="G8" s="90">
        <v>0.65081701664295699</v>
      </c>
      <c r="H8" s="114"/>
    </row>
    <row r="9" spans="1:8" ht="24" customHeight="1" x14ac:dyDescent="0.25">
      <c r="A9" s="126" t="s">
        <v>26</v>
      </c>
      <c r="B9" s="93">
        <v>248925.24172799999</v>
      </c>
      <c r="C9" s="93">
        <v>688403.25383299997</v>
      </c>
      <c r="D9" s="93">
        <v>419540.12554919999</v>
      </c>
      <c r="E9" s="93">
        <v>419540.12554919999</v>
      </c>
      <c r="F9" s="93">
        <v>396741.47754970001</v>
      </c>
      <c r="G9" s="90">
        <v>0.60943948654109104</v>
      </c>
      <c r="H9" s="114"/>
    </row>
    <row r="10" spans="1:8" ht="24" customHeight="1" x14ac:dyDescent="0.25">
      <c r="A10" s="126" t="s">
        <v>292</v>
      </c>
      <c r="B10" s="93">
        <v>202723.546199</v>
      </c>
      <c r="C10" s="93">
        <v>428655.65128799999</v>
      </c>
      <c r="D10" s="93">
        <v>409773.26481035003</v>
      </c>
      <c r="E10" s="93">
        <v>409751.51146041002</v>
      </c>
      <c r="F10" s="93">
        <v>384679.53566157998</v>
      </c>
      <c r="G10" s="90">
        <v>0.95589900711494602</v>
      </c>
      <c r="H10" s="114"/>
    </row>
    <row r="11" spans="1:8" ht="24" customHeight="1" x14ac:dyDescent="0.25">
      <c r="A11" s="126" t="s">
        <v>25</v>
      </c>
      <c r="B11" s="93">
        <v>205710.21893599999</v>
      </c>
      <c r="C11" s="93">
        <v>278250.49208599998</v>
      </c>
      <c r="D11" s="93">
        <v>275579.88045448001</v>
      </c>
      <c r="E11" s="93">
        <v>275579.85209499998</v>
      </c>
      <c r="F11" s="93">
        <v>250001.32193097999</v>
      </c>
      <c r="G11" s="90">
        <v>0.99040202958500201</v>
      </c>
      <c r="H11" s="114"/>
    </row>
    <row r="12" spans="1:8" ht="24" customHeight="1" x14ac:dyDescent="0.25">
      <c r="A12" s="126" t="s">
        <v>31</v>
      </c>
      <c r="B12" s="93">
        <v>88806.602360999997</v>
      </c>
      <c r="C12" s="93">
        <v>239078.84000500001</v>
      </c>
      <c r="D12" s="93">
        <v>233470.92252096999</v>
      </c>
      <c r="E12" s="93">
        <v>233321.56839736001</v>
      </c>
      <c r="F12" s="93">
        <v>215836.09252991999</v>
      </c>
      <c r="G12" s="90">
        <v>0.97591894118475897</v>
      </c>
      <c r="H12" s="114"/>
    </row>
    <row r="13" spans="1:8" ht="24" customHeight="1" x14ac:dyDescent="0.25">
      <c r="A13" s="126" t="s">
        <v>28</v>
      </c>
      <c r="B13" s="93">
        <v>151352.15419299999</v>
      </c>
      <c r="C13" s="93">
        <v>205153.09209300001</v>
      </c>
      <c r="D13" s="93">
        <v>202008.65281321999</v>
      </c>
      <c r="E13" s="93">
        <v>202008.58232642</v>
      </c>
      <c r="F13" s="93">
        <v>198999.65404778</v>
      </c>
      <c r="G13" s="90">
        <v>0.98467237449604395</v>
      </c>
      <c r="H13" s="114"/>
    </row>
    <row r="14" spans="1:8" ht="24" customHeight="1" x14ac:dyDescent="0.25">
      <c r="A14" s="126" t="s">
        <v>294</v>
      </c>
      <c r="B14" s="93">
        <v>6684.126354</v>
      </c>
      <c r="C14" s="93">
        <v>139304.15583900001</v>
      </c>
      <c r="D14" s="93">
        <v>134525.40941471001</v>
      </c>
      <c r="E14" s="93">
        <v>134484.06780234</v>
      </c>
      <c r="F14" s="93">
        <v>123435.9761709</v>
      </c>
      <c r="G14" s="90">
        <v>0.96539882096388596</v>
      </c>
      <c r="H14" s="114"/>
    </row>
    <row r="15" spans="1:8" ht="24" customHeight="1" x14ac:dyDescent="0.25">
      <c r="A15" s="126" t="s">
        <v>36</v>
      </c>
      <c r="B15" s="93">
        <v>42358.090666999997</v>
      </c>
      <c r="C15" s="93">
        <v>111987.916038</v>
      </c>
      <c r="D15" s="93">
        <v>108704.90152672</v>
      </c>
      <c r="E15" s="93">
        <v>108057.72040296</v>
      </c>
      <c r="F15" s="93">
        <v>96860.516577739996</v>
      </c>
      <c r="G15" s="90">
        <v>0.96490518107590795</v>
      </c>
      <c r="H15" s="114"/>
    </row>
    <row r="16" spans="1:8" ht="24" customHeight="1" x14ac:dyDescent="0.25">
      <c r="A16" s="126" t="s">
        <v>39</v>
      </c>
      <c r="B16" s="93">
        <v>70413.724149999995</v>
      </c>
      <c r="C16" s="93">
        <v>95536.265713999994</v>
      </c>
      <c r="D16" s="93">
        <v>95123.667205210004</v>
      </c>
      <c r="E16" s="93">
        <v>95123.573845210005</v>
      </c>
      <c r="F16" s="93">
        <v>85962.321286050006</v>
      </c>
      <c r="G16" s="90">
        <v>0.99568025957780804</v>
      </c>
      <c r="H16" s="114"/>
    </row>
    <row r="17" spans="1:8" ht="24" customHeight="1" x14ac:dyDescent="0.25">
      <c r="A17" s="126" t="s">
        <v>293</v>
      </c>
      <c r="B17" s="93">
        <v>44960.347678999999</v>
      </c>
      <c r="C17" s="93">
        <v>94704.671323999995</v>
      </c>
      <c r="D17" s="93">
        <v>80379.128717219995</v>
      </c>
      <c r="E17" s="93">
        <v>80364.780203319999</v>
      </c>
      <c r="F17" s="93">
        <v>73392.795706880002</v>
      </c>
      <c r="G17" s="90">
        <v>0.84858306438104902</v>
      </c>
      <c r="H17" s="114"/>
    </row>
    <row r="18" spans="1:8" ht="24" customHeight="1" x14ac:dyDescent="0.25">
      <c r="A18" s="126" t="s">
        <v>32</v>
      </c>
      <c r="B18" s="93">
        <v>70262.818897999998</v>
      </c>
      <c r="C18" s="93">
        <v>81756.798945999995</v>
      </c>
      <c r="D18" s="93">
        <v>79639.144303769994</v>
      </c>
      <c r="E18" s="93">
        <v>79476.58105311</v>
      </c>
      <c r="F18" s="93">
        <v>72699.52402533</v>
      </c>
      <c r="G18" s="90">
        <v>0.97210974595035105</v>
      </c>
      <c r="H18" s="114"/>
    </row>
    <row r="19" spans="1:8" ht="24" customHeight="1" x14ac:dyDescent="0.25">
      <c r="A19" s="126" t="s">
        <v>295</v>
      </c>
      <c r="B19" s="93">
        <v>8744.8959360000008</v>
      </c>
      <c r="C19" s="93">
        <v>78519.972427999994</v>
      </c>
      <c r="D19" s="93">
        <v>73506.967102020004</v>
      </c>
      <c r="E19" s="93">
        <v>73503.218043889996</v>
      </c>
      <c r="F19" s="93">
        <v>72739.481710349995</v>
      </c>
      <c r="G19" s="90">
        <v>0.93610855647319302</v>
      </c>
      <c r="H19" s="114"/>
    </row>
    <row r="20" spans="1:8" ht="24" customHeight="1" x14ac:dyDescent="0.25">
      <c r="A20" s="126" t="s">
        <v>35</v>
      </c>
      <c r="B20" s="93">
        <v>55915.519826000003</v>
      </c>
      <c r="C20" s="93">
        <v>74806.548213000002</v>
      </c>
      <c r="D20" s="93">
        <v>73833.398393509997</v>
      </c>
      <c r="E20" s="93">
        <v>73833.116231919994</v>
      </c>
      <c r="F20" s="93">
        <v>73255.585103999998</v>
      </c>
      <c r="G20" s="90">
        <v>0.98698734262797005</v>
      </c>
      <c r="H20" s="114"/>
    </row>
    <row r="21" spans="1:8" ht="24" customHeight="1" x14ac:dyDescent="0.25">
      <c r="A21" s="126" t="s">
        <v>37</v>
      </c>
      <c r="B21" s="93">
        <v>49048.734103000003</v>
      </c>
      <c r="C21" s="93">
        <v>66484.934103000007</v>
      </c>
      <c r="D21" s="93">
        <v>66125.812918890006</v>
      </c>
      <c r="E21" s="93">
        <v>66125.812918890006</v>
      </c>
      <c r="F21" s="93">
        <v>63621.315488009997</v>
      </c>
      <c r="G21" s="90">
        <v>0.99459845769639099</v>
      </c>
      <c r="H21" s="114"/>
    </row>
    <row r="22" spans="1:8" ht="24" customHeight="1" x14ac:dyDescent="0.25">
      <c r="A22" s="126" t="s">
        <v>33</v>
      </c>
      <c r="B22" s="93">
        <v>50382.795730999998</v>
      </c>
      <c r="C22" s="93">
        <v>65787.101542000004</v>
      </c>
      <c r="D22" s="93">
        <v>64626.756748020001</v>
      </c>
      <c r="E22" s="93">
        <v>64370.867631729998</v>
      </c>
      <c r="F22" s="93">
        <v>60506.233021569999</v>
      </c>
      <c r="G22" s="90">
        <v>0.97847246835512502</v>
      </c>
      <c r="H22" s="114"/>
    </row>
    <row r="23" spans="1:8" ht="24" customHeight="1" x14ac:dyDescent="0.25">
      <c r="A23" s="126" t="s">
        <v>34</v>
      </c>
      <c r="B23" s="93">
        <v>42872.339504000003</v>
      </c>
      <c r="C23" s="93">
        <v>56077.525711000002</v>
      </c>
      <c r="D23" s="93">
        <v>55783.61438847</v>
      </c>
      <c r="E23" s="93">
        <v>55783.61438847</v>
      </c>
      <c r="F23" s="93">
        <v>49263.037549840003</v>
      </c>
      <c r="G23" s="90">
        <v>0.99475883932460396</v>
      </c>
      <c r="H23" s="114"/>
    </row>
    <row r="24" spans="1:8" ht="24" customHeight="1" x14ac:dyDescent="0.25">
      <c r="A24" s="126" t="s">
        <v>296</v>
      </c>
      <c r="B24" s="93">
        <v>48071.586472000003</v>
      </c>
      <c r="C24" s="93">
        <v>49606.896961999999</v>
      </c>
      <c r="D24" s="93">
        <v>47914.793824250002</v>
      </c>
      <c r="E24" s="93">
        <v>47912.231126229999</v>
      </c>
      <c r="F24" s="93">
        <v>45736.057783830001</v>
      </c>
      <c r="G24" s="90">
        <v>0.96583810035390605</v>
      </c>
      <c r="H24" s="114"/>
    </row>
    <row r="25" spans="1:8" ht="24" customHeight="1" x14ac:dyDescent="0.25">
      <c r="A25" s="126" t="s">
        <v>38</v>
      </c>
      <c r="B25" s="93">
        <v>36505.425715999998</v>
      </c>
      <c r="C25" s="93">
        <v>46714.739726</v>
      </c>
      <c r="D25" s="93">
        <v>46210.803056090001</v>
      </c>
      <c r="E25" s="93">
        <v>46174.758555580003</v>
      </c>
      <c r="F25" s="93">
        <v>43935.271387909997</v>
      </c>
      <c r="G25" s="90">
        <v>0.98844088239413896</v>
      </c>
      <c r="H25" s="114"/>
    </row>
    <row r="26" spans="1:8" ht="24" customHeight="1" x14ac:dyDescent="0.25">
      <c r="A26" s="126" t="s">
        <v>46</v>
      </c>
      <c r="B26" s="93">
        <v>19659.957920000001</v>
      </c>
      <c r="C26" s="93">
        <v>37534.519592999997</v>
      </c>
      <c r="D26" s="93">
        <v>34063.658526949999</v>
      </c>
      <c r="E26" s="93">
        <v>34029.976683770001</v>
      </c>
      <c r="F26" s="93">
        <v>33449.797411890002</v>
      </c>
      <c r="G26" s="90">
        <v>0.90663147025109203</v>
      </c>
      <c r="H26" s="114"/>
    </row>
    <row r="27" spans="1:8" ht="24" customHeight="1" x14ac:dyDescent="0.25">
      <c r="A27" s="126" t="s">
        <v>41</v>
      </c>
      <c r="B27" s="93">
        <v>28386.210598999998</v>
      </c>
      <c r="C27" s="93">
        <v>36083.417161999998</v>
      </c>
      <c r="D27" s="93">
        <v>35624.76886258</v>
      </c>
      <c r="E27" s="93">
        <v>35503.28056639</v>
      </c>
      <c r="F27" s="93">
        <v>33695.633065850001</v>
      </c>
      <c r="G27" s="90">
        <v>0.98392234878960005</v>
      </c>
      <c r="H27" s="114"/>
    </row>
    <row r="28" spans="1:8" ht="24" customHeight="1" x14ac:dyDescent="0.25">
      <c r="A28" s="126" t="s">
        <v>297</v>
      </c>
      <c r="B28" s="93">
        <v>30742.128611</v>
      </c>
      <c r="C28" s="93">
        <v>35028.241484999999</v>
      </c>
      <c r="D28" s="93">
        <v>23544.619081739998</v>
      </c>
      <c r="E28" s="93">
        <v>23271.0336943</v>
      </c>
      <c r="F28" s="93">
        <v>19393.345070200001</v>
      </c>
      <c r="G28" s="90">
        <v>0.66435061275528895</v>
      </c>
      <c r="H28" s="114"/>
    </row>
    <row r="29" spans="1:8" ht="24" customHeight="1" x14ac:dyDescent="0.25">
      <c r="A29" s="126" t="s">
        <v>40</v>
      </c>
      <c r="B29" s="93">
        <v>25187.419806999998</v>
      </c>
      <c r="C29" s="93">
        <v>31393.604898000001</v>
      </c>
      <c r="D29" s="93">
        <v>31029.44504482</v>
      </c>
      <c r="E29" s="93">
        <v>30983.741678369999</v>
      </c>
      <c r="F29" s="93">
        <v>29801.650965109999</v>
      </c>
      <c r="G29" s="90">
        <v>0.98694437223881504</v>
      </c>
      <c r="H29" s="114"/>
    </row>
    <row r="30" spans="1:8" ht="24" customHeight="1" x14ac:dyDescent="0.25">
      <c r="A30" s="126" t="s">
        <v>298</v>
      </c>
      <c r="B30" s="93">
        <v>23389.819433000001</v>
      </c>
      <c r="C30" s="93">
        <v>31059.270834999999</v>
      </c>
      <c r="D30" s="93">
        <v>29538.00017843</v>
      </c>
      <c r="E30" s="93">
        <v>29537.533362149999</v>
      </c>
      <c r="F30" s="93">
        <v>25057.744015010001</v>
      </c>
      <c r="G30" s="90">
        <v>0.95100537031490195</v>
      </c>
      <c r="H30" s="114"/>
    </row>
    <row r="31" spans="1:8" ht="24" customHeight="1" x14ac:dyDescent="0.25">
      <c r="A31" s="126" t="s">
        <v>42</v>
      </c>
      <c r="B31" s="93">
        <v>22513.452205000001</v>
      </c>
      <c r="C31" s="93">
        <v>28544.786448999999</v>
      </c>
      <c r="D31" s="93">
        <v>27004.050800320001</v>
      </c>
      <c r="E31" s="93">
        <v>26989.653140859999</v>
      </c>
      <c r="F31" s="93">
        <v>25168.791244560001</v>
      </c>
      <c r="G31" s="90">
        <v>0.94551953258019605</v>
      </c>
      <c r="H31" s="114"/>
    </row>
    <row r="32" spans="1:8" ht="24" customHeight="1" x14ac:dyDescent="0.25">
      <c r="A32" s="110" t="s">
        <v>44</v>
      </c>
      <c r="B32" s="111">
        <v>18488.295853</v>
      </c>
      <c r="C32" s="111">
        <v>24666.096170000001</v>
      </c>
      <c r="D32" s="111">
        <v>24520.76600675</v>
      </c>
      <c r="E32" s="111">
        <v>24520.210678830001</v>
      </c>
      <c r="F32" s="111">
        <v>21461.713574789999</v>
      </c>
      <c r="G32" s="112">
        <v>0.99408558654095303</v>
      </c>
      <c r="H32" s="164"/>
    </row>
    <row r="33" spans="1:8" ht="24" customHeight="1" x14ac:dyDescent="0.25">
      <c r="A33" s="126" t="s">
        <v>43</v>
      </c>
      <c r="B33" s="93">
        <v>15902.303856</v>
      </c>
      <c r="C33" s="93">
        <v>19860.481158999999</v>
      </c>
      <c r="D33" s="93">
        <v>19737.171501870002</v>
      </c>
      <c r="E33" s="93">
        <v>19702.61860908</v>
      </c>
      <c r="F33" s="93">
        <v>18082.228970389999</v>
      </c>
      <c r="G33" s="90">
        <v>0.99205142369632604</v>
      </c>
      <c r="H33" s="114"/>
    </row>
    <row r="34" spans="1:8" ht="24" customHeight="1" x14ac:dyDescent="0.25">
      <c r="A34" s="126" t="s">
        <v>62</v>
      </c>
      <c r="B34" s="93">
        <v>5916.6902659999996</v>
      </c>
      <c r="C34" s="93">
        <v>18857.43002</v>
      </c>
      <c r="D34" s="93">
        <v>18559.980779940001</v>
      </c>
      <c r="E34" s="93">
        <v>18559.230095999999</v>
      </c>
      <c r="F34" s="93">
        <v>9287.0703494299996</v>
      </c>
      <c r="G34" s="90">
        <v>0.984186608478264</v>
      </c>
      <c r="H34" s="114"/>
    </row>
    <row r="35" spans="1:8" ht="24" customHeight="1" x14ac:dyDescent="0.25">
      <c r="A35" s="126" t="s">
        <v>48</v>
      </c>
      <c r="B35" s="93">
        <v>13173.481948000001</v>
      </c>
      <c r="C35" s="93">
        <v>18112.720361</v>
      </c>
      <c r="D35" s="93">
        <v>17916.53653953</v>
      </c>
      <c r="E35" s="93">
        <v>17914.901297460001</v>
      </c>
      <c r="F35" s="93">
        <v>17335.149585499999</v>
      </c>
      <c r="G35" s="90">
        <v>0.98907844544622103</v>
      </c>
      <c r="H35" s="114"/>
    </row>
    <row r="36" spans="1:8" ht="24" customHeight="1" x14ac:dyDescent="0.25">
      <c r="A36" s="126" t="s">
        <v>302</v>
      </c>
      <c r="B36" s="93">
        <v>2828.2001529999998</v>
      </c>
      <c r="C36" s="93">
        <v>17058.601712</v>
      </c>
      <c r="D36" s="93">
        <v>15499.871296130001</v>
      </c>
      <c r="E36" s="93">
        <v>15499.031132169999</v>
      </c>
      <c r="F36" s="93">
        <v>15350.81156013</v>
      </c>
      <c r="G36" s="90">
        <v>0.90857570824618605</v>
      </c>
      <c r="H36" s="114"/>
    </row>
    <row r="37" spans="1:8" ht="24" customHeight="1" x14ac:dyDescent="0.25">
      <c r="A37" s="126" t="s">
        <v>45</v>
      </c>
      <c r="B37" s="93">
        <v>10705.856518000001</v>
      </c>
      <c r="C37" s="93">
        <v>15813.133757</v>
      </c>
      <c r="D37" s="93">
        <v>14291.17604387</v>
      </c>
      <c r="E37" s="93">
        <v>14254.34129769</v>
      </c>
      <c r="F37" s="93">
        <v>12358.29316659</v>
      </c>
      <c r="G37" s="90">
        <v>0.90142419059599899</v>
      </c>
      <c r="H37" s="114"/>
    </row>
    <row r="38" spans="1:8" ht="24" customHeight="1" x14ac:dyDescent="0.25">
      <c r="A38" s="126" t="s">
        <v>181</v>
      </c>
      <c r="B38" s="93">
        <v>6606.9955250000003</v>
      </c>
      <c r="C38" s="93">
        <v>15309.039251</v>
      </c>
      <c r="D38" s="93">
        <v>13261.531005549999</v>
      </c>
      <c r="E38" s="93">
        <v>13180.733045790001</v>
      </c>
      <c r="F38" s="93">
        <v>12292.40632917</v>
      </c>
      <c r="G38" s="90">
        <v>0.86097715406464903</v>
      </c>
      <c r="H38" s="114"/>
    </row>
    <row r="39" spans="1:8" ht="24" customHeight="1" x14ac:dyDescent="0.25">
      <c r="A39" s="126" t="s">
        <v>50</v>
      </c>
      <c r="B39" s="93">
        <v>9749.0905760000005</v>
      </c>
      <c r="C39" s="93">
        <v>13558.871399</v>
      </c>
      <c r="D39" s="93">
        <v>13254.22648843</v>
      </c>
      <c r="E39" s="93">
        <v>13254.22648843</v>
      </c>
      <c r="F39" s="93">
        <v>11946.673461140001</v>
      </c>
      <c r="G39" s="90">
        <v>0.97753169112641103</v>
      </c>
      <c r="H39" s="114"/>
    </row>
    <row r="40" spans="1:8" ht="24" customHeight="1" x14ac:dyDescent="0.25">
      <c r="A40" s="126" t="s">
        <v>49</v>
      </c>
      <c r="B40" s="93">
        <v>10272.828841</v>
      </c>
      <c r="C40" s="93">
        <v>13340.704194</v>
      </c>
      <c r="D40" s="93">
        <v>13295.082575930001</v>
      </c>
      <c r="E40" s="93">
        <v>13292.05529108</v>
      </c>
      <c r="F40" s="93">
        <v>12373.53843165</v>
      </c>
      <c r="G40" s="90">
        <v>0.99635334820317201</v>
      </c>
      <c r="H40" s="114"/>
    </row>
    <row r="41" spans="1:8" ht="24" customHeight="1" x14ac:dyDescent="0.25">
      <c r="A41" s="110" t="s">
        <v>58</v>
      </c>
      <c r="B41" s="111">
        <v>9065.4662850000004</v>
      </c>
      <c r="C41" s="111">
        <v>13176.571101</v>
      </c>
      <c r="D41" s="111">
        <v>10556.457266629999</v>
      </c>
      <c r="E41" s="111">
        <v>10555.18497011</v>
      </c>
      <c r="F41" s="111">
        <v>9751.4454447099997</v>
      </c>
      <c r="G41" s="112">
        <v>0.801057034429006</v>
      </c>
      <c r="H41" s="164"/>
    </row>
    <row r="42" spans="1:8" ht="24" customHeight="1" x14ac:dyDescent="0.25">
      <c r="A42" s="126" t="s">
        <v>299</v>
      </c>
      <c r="B42" s="93">
        <v>2960.6241100000002</v>
      </c>
      <c r="C42" s="93">
        <v>12116.279843</v>
      </c>
      <c r="D42" s="93">
        <v>10740.65192713</v>
      </c>
      <c r="E42" s="93">
        <v>10589.91828206</v>
      </c>
      <c r="F42" s="93">
        <v>9250.8176226699998</v>
      </c>
      <c r="G42" s="90">
        <v>0.87402390991969103</v>
      </c>
      <c r="H42" s="114"/>
    </row>
    <row r="43" spans="1:8" ht="24" customHeight="1" x14ac:dyDescent="0.25">
      <c r="A43" s="110" t="s">
        <v>51</v>
      </c>
      <c r="B43" s="111">
        <v>7945.8508869999996</v>
      </c>
      <c r="C43" s="111">
        <v>10880.784263</v>
      </c>
      <c r="D43" s="111">
        <v>10712.736078419999</v>
      </c>
      <c r="E43" s="111">
        <v>10693.43766249</v>
      </c>
      <c r="F43" s="111">
        <v>9594.3470231899992</v>
      </c>
      <c r="G43" s="112">
        <v>0.98278188446883596</v>
      </c>
      <c r="H43" s="164"/>
    </row>
    <row r="44" spans="1:8" ht="24" customHeight="1" x14ac:dyDescent="0.25">
      <c r="A44" s="126" t="s">
        <v>60</v>
      </c>
      <c r="B44" s="93">
        <v>7280.3790010000002</v>
      </c>
      <c r="C44" s="93">
        <v>10082.774801</v>
      </c>
      <c r="D44" s="93">
        <v>10010.17756466</v>
      </c>
      <c r="E44" s="93">
        <v>10007.31899747</v>
      </c>
      <c r="F44" s="93">
        <v>9487.7593440500004</v>
      </c>
      <c r="G44" s="90">
        <v>0.99251636528443399</v>
      </c>
      <c r="H44" s="114"/>
    </row>
    <row r="45" spans="1:8" ht="24" customHeight="1" x14ac:dyDescent="0.25">
      <c r="A45" s="126" t="s">
        <v>59</v>
      </c>
      <c r="B45" s="93">
        <v>6552.8259019999996</v>
      </c>
      <c r="C45" s="93">
        <v>9830.5563579999998</v>
      </c>
      <c r="D45" s="93">
        <v>9675.4118617999993</v>
      </c>
      <c r="E45" s="93">
        <v>9673.0405207099993</v>
      </c>
      <c r="F45" s="93">
        <v>8522.0161927499994</v>
      </c>
      <c r="G45" s="90">
        <v>0.98397691528803299</v>
      </c>
      <c r="H45" s="114"/>
    </row>
    <row r="46" spans="1:8" ht="24" customHeight="1" x14ac:dyDescent="0.25">
      <c r="A46" s="126" t="s">
        <v>56</v>
      </c>
      <c r="B46" s="93">
        <v>7630.1648130000003</v>
      </c>
      <c r="C46" s="93">
        <v>9820.3726630000001</v>
      </c>
      <c r="D46" s="93">
        <v>9134.0579521399995</v>
      </c>
      <c r="E46" s="93">
        <v>9134.0579521399995</v>
      </c>
      <c r="F46" s="93">
        <v>8758.3992187399999</v>
      </c>
      <c r="G46" s="90">
        <v>0.93011317040484498</v>
      </c>
      <c r="H46" s="114"/>
    </row>
    <row r="47" spans="1:8" ht="24" customHeight="1" x14ac:dyDescent="0.25">
      <c r="A47" s="126" t="s">
        <v>53</v>
      </c>
      <c r="B47" s="93">
        <v>6900.3628660000004</v>
      </c>
      <c r="C47" s="93">
        <v>8129.6553320000003</v>
      </c>
      <c r="D47" s="93">
        <v>7287.2559643900004</v>
      </c>
      <c r="E47" s="93">
        <v>7275.3591539299996</v>
      </c>
      <c r="F47" s="93">
        <v>5965.4592410599998</v>
      </c>
      <c r="G47" s="90">
        <v>0.89491606431242998</v>
      </c>
      <c r="H47" s="114"/>
    </row>
    <row r="48" spans="1:8" ht="24" customHeight="1" x14ac:dyDescent="0.25">
      <c r="A48" s="126" t="s">
        <v>64</v>
      </c>
      <c r="B48" s="93">
        <v>5302.064042</v>
      </c>
      <c r="C48" s="93">
        <v>7862.3095069999999</v>
      </c>
      <c r="D48" s="93">
        <v>7768.05170292</v>
      </c>
      <c r="E48" s="93">
        <v>7768.0516770200002</v>
      </c>
      <c r="F48" s="93">
        <v>6932.0468301399997</v>
      </c>
      <c r="G48" s="90">
        <v>0.98801143227749</v>
      </c>
      <c r="H48" s="114"/>
    </row>
    <row r="49" spans="1:8" ht="24" customHeight="1" x14ac:dyDescent="0.25">
      <c r="A49" s="126" t="s">
        <v>71</v>
      </c>
      <c r="B49" s="93">
        <v>5195.0903879999996</v>
      </c>
      <c r="C49" s="93">
        <v>7833.1496619999998</v>
      </c>
      <c r="D49" s="93">
        <v>6568.8098825699999</v>
      </c>
      <c r="E49" s="93">
        <v>6568.8098825699999</v>
      </c>
      <c r="F49" s="93">
        <v>5630.9984470700001</v>
      </c>
      <c r="G49" s="90">
        <v>0.83859113715603595</v>
      </c>
      <c r="H49" s="114"/>
    </row>
    <row r="50" spans="1:8" ht="24" customHeight="1" x14ac:dyDescent="0.25">
      <c r="A50" s="126" t="s">
        <v>73</v>
      </c>
      <c r="B50" s="93">
        <v>3224.2654980000002</v>
      </c>
      <c r="C50" s="93">
        <v>6742.4019500000004</v>
      </c>
      <c r="D50" s="93">
        <v>6529.0482633299998</v>
      </c>
      <c r="E50" s="93">
        <v>6527.7150136299997</v>
      </c>
      <c r="F50" s="93">
        <v>5226.9158352599998</v>
      </c>
      <c r="G50" s="90">
        <v>0.96815868618304501</v>
      </c>
      <c r="H50" s="114"/>
    </row>
    <row r="51" spans="1:8" ht="24" customHeight="1" x14ac:dyDescent="0.25">
      <c r="A51" s="126" t="s">
        <v>66</v>
      </c>
      <c r="B51" s="93">
        <v>4789.811831</v>
      </c>
      <c r="C51" s="93">
        <v>6320.8124950000001</v>
      </c>
      <c r="D51" s="93">
        <v>6277.4014057900004</v>
      </c>
      <c r="E51" s="93">
        <v>6262.3874597599997</v>
      </c>
      <c r="F51" s="93">
        <v>6021.2668352999999</v>
      </c>
      <c r="G51" s="90">
        <v>0.99075672070857801</v>
      </c>
      <c r="H51" s="114"/>
    </row>
    <row r="52" spans="1:8" ht="24" customHeight="1" x14ac:dyDescent="0.25">
      <c r="A52" s="126" t="s">
        <v>61</v>
      </c>
      <c r="B52" s="93">
        <v>5181.235807</v>
      </c>
      <c r="C52" s="93">
        <v>6229.3176599999997</v>
      </c>
      <c r="D52" s="93">
        <v>5003.6014921699998</v>
      </c>
      <c r="E52" s="93">
        <v>5002.63490035</v>
      </c>
      <c r="F52" s="93">
        <v>4158.4069960099996</v>
      </c>
      <c r="G52" s="90">
        <v>0.80307911289757605</v>
      </c>
      <c r="H52" s="114"/>
    </row>
    <row r="53" spans="1:8" ht="24" customHeight="1" x14ac:dyDescent="0.25">
      <c r="A53" s="110" t="s">
        <v>301</v>
      </c>
      <c r="B53" s="111">
        <v>5074.1750220000004</v>
      </c>
      <c r="C53" s="111">
        <v>6168.5569500000001</v>
      </c>
      <c r="D53" s="111">
        <v>5859.9004369499999</v>
      </c>
      <c r="E53" s="111">
        <v>5855.4888272899998</v>
      </c>
      <c r="F53" s="111">
        <v>4220.4015414599999</v>
      </c>
      <c r="G53" s="112">
        <v>0.94924775352685997</v>
      </c>
      <c r="H53" s="164"/>
    </row>
    <row r="54" spans="1:8" ht="24" customHeight="1" x14ac:dyDescent="0.25">
      <c r="A54" s="126" t="s">
        <v>300</v>
      </c>
      <c r="B54" s="93">
        <v>4867.4846479999997</v>
      </c>
      <c r="C54" s="93">
        <v>5254.1095580000001</v>
      </c>
      <c r="D54" s="93">
        <v>4468.6269997500003</v>
      </c>
      <c r="E54" s="93">
        <v>4467.7061909499998</v>
      </c>
      <c r="F54" s="93">
        <v>4010.0644940299999</v>
      </c>
      <c r="G54" s="90">
        <v>0.850326043191732</v>
      </c>
      <c r="H54" s="114"/>
    </row>
    <row r="55" spans="1:8" ht="24" customHeight="1" x14ac:dyDescent="0.25">
      <c r="A55" s="126" t="s">
        <v>182</v>
      </c>
      <c r="B55" s="93">
        <v>5682.8124369999996</v>
      </c>
      <c r="C55" s="93">
        <v>5013.0306680000003</v>
      </c>
      <c r="D55" s="93">
        <v>4035.9628166900002</v>
      </c>
      <c r="E55" s="93">
        <v>4035.9628166900002</v>
      </c>
      <c r="F55" s="93">
        <v>3259.7994328999998</v>
      </c>
      <c r="G55" s="90">
        <v>0.80509437982357102</v>
      </c>
      <c r="H55" s="114"/>
    </row>
    <row r="56" spans="1:8" ht="24" customHeight="1" x14ac:dyDescent="0.25">
      <c r="A56" s="110" t="s">
        <v>76</v>
      </c>
      <c r="B56" s="111">
        <v>2817.9568770000001</v>
      </c>
      <c r="C56" s="111">
        <v>4516.3573939999997</v>
      </c>
      <c r="D56" s="111">
        <v>4402.1779279599996</v>
      </c>
      <c r="E56" s="111">
        <v>4399.9226888399999</v>
      </c>
      <c r="F56" s="111">
        <v>3870.9919493500001</v>
      </c>
      <c r="G56" s="112">
        <v>0.97421933319212395</v>
      </c>
      <c r="H56" s="164"/>
    </row>
    <row r="57" spans="1:8" ht="24" customHeight="1" x14ac:dyDescent="0.25">
      <c r="A57" s="126" t="s">
        <v>65</v>
      </c>
      <c r="B57" s="93">
        <v>3829.6353429999999</v>
      </c>
      <c r="C57" s="93">
        <v>4440.1114669999997</v>
      </c>
      <c r="D57" s="93">
        <v>4118.9906326700002</v>
      </c>
      <c r="E57" s="93">
        <v>4113.0925668500004</v>
      </c>
      <c r="F57" s="93">
        <v>3687.3534318299999</v>
      </c>
      <c r="G57" s="90">
        <v>0.926348943583853</v>
      </c>
      <c r="H57" s="114"/>
    </row>
    <row r="58" spans="1:8" ht="24" customHeight="1" x14ac:dyDescent="0.25">
      <c r="A58" s="126" t="s">
        <v>77</v>
      </c>
      <c r="B58" s="93">
        <v>2972.2491399999999</v>
      </c>
      <c r="C58" s="93">
        <v>4240.5925719999996</v>
      </c>
      <c r="D58" s="93">
        <v>4043.7799401299999</v>
      </c>
      <c r="E58" s="93">
        <v>4043.2744568200001</v>
      </c>
      <c r="F58" s="93">
        <v>3411.3448069199999</v>
      </c>
      <c r="G58" s="90">
        <v>0.95346921171280097</v>
      </c>
      <c r="H58" s="114"/>
    </row>
    <row r="59" spans="1:8" ht="24" customHeight="1" x14ac:dyDescent="0.25">
      <c r="A59" s="126" t="s">
        <v>82</v>
      </c>
      <c r="B59" s="93">
        <v>2955.353282</v>
      </c>
      <c r="C59" s="93">
        <v>3886.0153030000001</v>
      </c>
      <c r="D59" s="93">
        <v>3813.7100743599999</v>
      </c>
      <c r="E59" s="93">
        <v>3813.7100743599999</v>
      </c>
      <c r="F59" s="93">
        <v>3311.8781104999998</v>
      </c>
      <c r="G59" s="90">
        <v>0.98139347815121003</v>
      </c>
      <c r="H59" s="114"/>
    </row>
    <row r="60" spans="1:8" ht="24" customHeight="1" x14ac:dyDescent="0.25">
      <c r="A60" s="126" t="s">
        <v>85</v>
      </c>
      <c r="B60" s="93">
        <v>2053.487619</v>
      </c>
      <c r="C60" s="93">
        <v>3754.308129</v>
      </c>
      <c r="D60" s="93">
        <v>3435.22966047</v>
      </c>
      <c r="E60" s="93">
        <v>3417.3684652500001</v>
      </c>
      <c r="F60" s="93">
        <v>2269.4508301400001</v>
      </c>
      <c r="G60" s="90">
        <v>0.91025252798316603</v>
      </c>
      <c r="H60" s="114"/>
    </row>
    <row r="61" spans="1:8" ht="24" customHeight="1" x14ac:dyDescent="0.25">
      <c r="A61" s="126" t="s">
        <v>67</v>
      </c>
      <c r="B61" s="93">
        <v>3034.0763659999998</v>
      </c>
      <c r="C61" s="93">
        <v>3577.9405839999999</v>
      </c>
      <c r="D61" s="93">
        <v>3169.1951716100002</v>
      </c>
      <c r="E61" s="93">
        <v>3137.4029201200001</v>
      </c>
      <c r="F61" s="93">
        <v>2678.75286676</v>
      </c>
      <c r="G61" s="90">
        <v>0.87687395764758702</v>
      </c>
      <c r="H61" s="114"/>
    </row>
    <row r="62" spans="1:8" ht="24" customHeight="1" x14ac:dyDescent="0.25">
      <c r="A62" s="126" t="s">
        <v>303</v>
      </c>
      <c r="B62" s="93">
        <v>4854.2145110000001</v>
      </c>
      <c r="C62" s="93">
        <v>3557.9560540000002</v>
      </c>
      <c r="D62" s="93">
        <v>3177.6610273900001</v>
      </c>
      <c r="E62" s="93">
        <v>3159.51046202</v>
      </c>
      <c r="F62" s="93">
        <v>2585.2037033000001</v>
      </c>
      <c r="G62" s="90">
        <v>0.88801278432541297</v>
      </c>
      <c r="H62" s="114"/>
    </row>
    <row r="63" spans="1:8" ht="24" customHeight="1" x14ac:dyDescent="0.25">
      <c r="A63" s="126" t="s">
        <v>78</v>
      </c>
      <c r="B63" s="93">
        <v>2697.7150000000001</v>
      </c>
      <c r="C63" s="93">
        <v>3533.2452640000001</v>
      </c>
      <c r="D63" s="93">
        <v>2913.6475201100002</v>
      </c>
      <c r="E63" s="93">
        <v>2913.6475201100002</v>
      </c>
      <c r="F63" s="93">
        <v>2727.6296602900002</v>
      </c>
      <c r="G63" s="90">
        <v>0.82463777700262098</v>
      </c>
      <c r="H63" s="114"/>
    </row>
    <row r="64" spans="1:8" ht="24" customHeight="1" x14ac:dyDescent="0.25">
      <c r="A64" s="126" t="s">
        <v>83</v>
      </c>
      <c r="B64" s="93">
        <v>2653.364356</v>
      </c>
      <c r="C64" s="93">
        <v>3436.0143560000001</v>
      </c>
      <c r="D64" s="93">
        <v>3399.4511104799999</v>
      </c>
      <c r="E64" s="93">
        <v>3399.4510551100002</v>
      </c>
      <c r="F64" s="93">
        <v>3190.9102019400002</v>
      </c>
      <c r="G64" s="90">
        <v>0.98935880438737001</v>
      </c>
      <c r="H64" s="114"/>
    </row>
    <row r="65" spans="1:8" ht="24" customHeight="1" x14ac:dyDescent="0.25">
      <c r="A65" s="126" t="s">
        <v>72</v>
      </c>
      <c r="B65" s="93">
        <v>2587.6966010000001</v>
      </c>
      <c r="C65" s="93">
        <v>3068.110674</v>
      </c>
      <c r="D65" s="93">
        <v>2937.3063794</v>
      </c>
      <c r="E65" s="93">
        <v>2937.3063794</v>
      </c>
      <c r="F65" s="93">
        <v>2654.5307569699999</v>
      </c>
      <c r="G65" s="90">
        <v>0.95736650059319195</v>
      </c>
      <c r="H65" s="114"/>
    </row>
    <row r="66" spans="1:8" ht="24" customHeight="1" x14ac:dyDescent="0.25">
      <c r="A66" s="126" t="s">
        <v>304</v>
      </c>
      <c r="B66" s="93">
        <v>2206.3552129999998</v>
      </c>
      <c r="C66" s="93">
        <v>3041.448085</v>
      </c>
      <c r="D66" s="93">
        <v>2794.2423096699999</v>
      </c>
      <c r="E66" s="93">
        <v>2773.8580381100001</v>
      </c>
      <c r="F66" s="93">
        <v>2651.0864526800001</v>
      </c>
      <c r="G66" s="90">
        <v>0.91201886752244199</v>
      </c>
      <c r="H66" s="114"/>
    </row>
    <row r="67" spans="1:8" ht="24" customHeight="1" x14ac:dyDescent="0.25">
      <c r="A67" s="126" t="s">
        <v>96</v>
      </c>
      <c r="B67" s="93">
        <v>1240.516926</v>
      </c>
      <c r="C67" s="93">
        <v>3037.9468959999999</v>
      </c>
      <c r="D67" s="93">
        <v>2806.8303031599999</v>
      </c>
      <c r="E67" s="93">
        <v>2806.2139357900001</v>
      </c>
      <c r="F67" s="93">
        <v>2486.5760859000002</v>
      </c>
      <c r="G67" s="90">
        <v>0.92372053622296102</v>
      </c>
      <c r="H67" s="114"/>
    </row>
    <row r="68" spans="1:8" ht="24" customHeight="1" x14ac:dyDescent="0.25">
      <c r="A68" s="126" t="s">
        <v>80</v>
      </c>
      <c r="B68" s="93">
        <v>2571.7731490000001</v>
      </c>
      <c r="C68" s="93">
        <v>3035.4704539999998</v>
      </c>
      <c r="D68" s="93">
        <v>2913.7147375</v>
      </c>
      <c r="E68" s="93">
        <v>2912.0210013699998</v>
      </c>
      <c r="F68" s="93">
        <v>2626.4922884299999</v>
      </c>
      <c r="G68" s="90">
        <v>0.95933103138351306</v>
      </c>
      <c r="H68" s="114"/>
    </row>
    <row r="69" spans="1:8" ht="24" customHeight="1" x14ac:dyDescent="0.25">
      <c r="A69" s="126" t="s">
        <v>86</v>
      </c>
      <c r="B69" s="93">
        <v>1707.0975100000001</v>
      </c>
      <c r="C69" s="93">
        <v>2577.5291350000002</v>
      </c>
      <c r="D69" s="93">
        <v>2505.7337258299999</v>
      </c>
      <c r="E69" s="93">
        <v>2504.3346176800001</v>
      </c>
      <c r="F69" s="93">
        <v>2245.89479218</v>
      </c>
      <c r="G69" s="90">
        <v>0.97160283609364495</v>
      </c>
      <c r="H69" s="114"/>
    </row>
    <row r="70" spans="1:8" ht="24" customHeight="1" x14ac:dyDescent="0.25">
      <c r="A70" s="126" t="s">
        <v>87</v>
      </c>
      <c r="B70" s="93">
        <v>2056.058536</v>
      </c>
      <c r="C70" s="93">
        <v>2577.3115330000001</v>
      </c>
      <c r="D70" s="93">
        <v>2173.3377321500002</v>
      </c>
      <c r="E70" s="93">
        <v>2173.1018273999998</v>
      </c>
      <c r="F70" s="93">
        <v>1411.5413321200001</v>
      </c>
      <c r="G70" s="90">
        <v>0.84316614409066104</v>
      </c>
      <c r="H70" s="114"/>
    </row>
    <row r="71" spans="1:8" ht="24" customHeight="1" x14ac:dyDescent="0.25">
      <c r="A71" s="110" t="s">
        <v>75</v>
      </c>
      <c r="B71" s="111">
        <v>1996.2862970000001</v>
      </c>
      <c r="C71" s="111">
        <v>2473.8022970000002</v>
      </c>
      <c r="D71" s="111">
        <v>2439.9160114800002</v>
      </c>
      <c r="E71" s="111">
        <v>2439.9160064799999</v>
      </c>
      <c r="F71" s="111">
        <v>1856.82869082</v>
      </c>
      <c r="G71" s="112">
        <v>0.98630194071648503</v>
      </c>
      <c r="H71" s="164"/>
    </row>
    <row r="72" spans="1:8" ht="24" customHeight="1" x14ac:dyDescent="0.25">
      <c r="A72" s="126" t="s">
        <v>88</v>
      </c>
      <c r="B72" s="93">
        <v>1794.8515749999999</v>
      </c>
      <c r="C72" s="93">
        <v>2404.2590599999999</v>
      </c>
      <c r="D72" s="93">
        <v>2404.25905779</v>
      </c>
      <c r="E72" s="93">
        <v>2404.25905779</v>
      </c>
      <c r="F72" s="93">
        <v>2257.3364921900002</v>
      </c>
      <c r="G72" s="90">
        <v>0.99999999908079795</v>
      </c>
      <c r="H72" s="114"/>
    </row>
    <row r="73" spans="1:8" ht="24" customHeight="1" x14ac:dyDescent="0.25">
      <c r="A73" s="126" t="s">
        <v>94</v>
      </c>
      <c r="B73" s="93">
        <v>1364.177897</v>
      </c>
      <c r="C73" s="93">
        <v>2357.8903650000002</v>
      </c>
      <c r="D73" s="93">
        <v>2162.6801710700001</v>
      </c>
      <c r="E73" s="93">
        <v>2156.2590657400001</v>
      </c>
      <c r="F73" s="93">
        <v>1895.2442903000001</v>
      </c>
      <c r="G73" s="90">
        <v>0.91448656720729204</v>
      </c>
      <c r="H73" s="114"/>
    </row>
    <row r="74" spans="1:8" ht="24" customHeight="1" x14ac:dyDescent="0.25">
      <c r="A74" s="126" t="s">
        <v>84</v>
      </c>
      <c r="B74" s="93">
        <v>2023.943704</v>
      </c>
      <c r="C74" s="93">
        <v>2319.2817599999998</v>
      </c>
      <c r="D74" s="93">
        <v>1993.24183561</v>
      </c>
      <c r="E74" s="93">
        <v>1971.8986077100001</v>
      </c>
      <c r="F74" s="93">
        <v>1816.5017507099999</v>
      </c>
      <c r="G74" s="90">
        <v>0.85021951266067897</v>
      </c>
      <c r="H74" s="114"/>
    </row>
    <row r="75" spans="1:8" ht="24" customHeight="1" x14ac:dyDescent="0.25">
      <c r="A75" s="126" t="s">
        <v>305</v>
      </c>
      <c r="B75" s="93">
        <v>2261.2228030000001</v>
      </c>
      <c r="C75" s="93">
        <v>2024.0401919999999</v>
      </c>
      <c r="D75" s="93">
        <v>1853.60638232</v>
      </c>
      <c r="E75" s="93">
        <v>1845.60509361</v>
      </c>
      <c r="F75" s="93">
        <v>1736.89652017</v>
      </c>
      <c r="G75" s="90">
        <v>0.91184211702155704</v>
      </c>
      <c r="H75" s="114"/>
    </row>
    <row r="76" spans="1:8" ht="24" customHeight="1" x14ac:dyDescent="0.25">
      <c r="A76" s="126" t="s">
        <v>93</v>
      </c>
      <c r="B76" s="93">
        <v>1222.132527</v>
      </c>
      <c r="C76" s="93">
        <v>1812.083202</v>
      </c>
      <c r="D76" s="93">
        <v>1677.45720557</v>
      </c>
      <c r="E76" s="93">
        <v>1646.6164437</v>
      </c>
      <c r="F76" s="93">
        <v>1458.20295149</v>
      </c>
      <c r="G76" s="90">
        <v>0.90868699730929903</v>
      </c>
      <c r="H76" s="114"/>
    </row>
    <row r="77" spans="1:8" ht="24" customHeight="1" x14ac:dyDescent="0.25">
      <c r="A77" s="126" t="s">
        <v>90</v>
      </c>
      <c r="B77" s="93">
        <v>1437.1624919999999</v>
      </c>
      <c r="C77" s="93">
        <v>1771.617868</v>
      </c>
      <c r="D77" s="93">
        <v>1700.9535157099999</v>
      </c>
      <c r="E77" s="93">
        <v>1698.8472303999999</v>
      </c>
      <c r="F77" s="93">
        <v>1454.1577338100001</v>
      </c>
      <c r="G77" s="90">
        <v>0.95892419075556601</v>
      </c>
      <c r="H77" s="114"/>
    </row>
    <row r="78" spans="1:8" ht="24" customHeight="1" x14ac:dyDescent="0.25">
      <c r="A78" s="126" t="s">
        <v>100</v>
      </c>
      <c r="B78" s="93">
        <v>1457.4307650000001</v>
      </c>
      <c r="C78" s="93">
        <v>1750.601326</v>
      </c>
      <c r="D78" s="93">
        <v>1702.71670804</v>
      </c>
      <c r="E78" s="93">
        <v>1702.71670804</v>
      </c>
      <c r="F78" s="93">
        <v>1574.6964392899999</v>
      </c>
      <c r="G78" s="90">
        <v>0.97264676014532003</v>
      </c>
      <c r="H78" s="114"/>
    </row>
    <row r="79" spans="1:8" ht="24" customHeight="1" x14ac:dyDescent="0.25">
      <c r="A79" s="126" t="s">
        <v>89</v>
      </c>
      <c r="B79" s="93">
        <v>992.47742900000003</v>
      </c>
      <c r="C79" s="93">
        <v>1548.5370270000001</v>
      </c>
      <c r="D79" s="93">
        <v>1218.83266166</v>
      </c>
      <c r="E79" s="93">
        <v>1217.71555958</v>
      </c>
      <c r="F79" s="93">
        <v>893.32806345999995</v>
      </c>
      <c r="G79" s="90">
        <v>0.78636515520658601</v>
      </c>
      <c r="H79" s="114"/>
    </row>
    <row r="80" spans="1:8" ht="24" customHeight="1" x14ac:dyDescent="0.25">
      <c r="A80" s="126" t="s">
        <v>95</v>
      </c>
      <c r="B80" s="93">
        <v>1183.529982</v>
      </c>
      <c r="C80" s="93">
        <v>1514.884364</v>
      </c>
      <c r="D80" s="93">
        <v>1476.20270138</v>
      </c>
      <c r="E80" s="93">
        <v>1472.2553575500001</v>
      </c>
      <c r="F80" s="93">
        <v>1302.7899138</v>
      </c>
      <c r="G80" s="90">
        <v>0.97185989408627904</v>
      </c>
      <c r="H80" s="114"/>
    </row>
    <row r="81" spans="1:8" ht="24" customHeight="1" x14ac:dyDescent="0.25">
      <c r="A81" s="126" t="s">
        <v>102</v>
      </c>
      <c r="B81" s="93">
        <v>1083.0547979999999</v>
      </c>
      <c r="C81" s="93">
        <v>1428.384822</v>
      </c>
      <c r="D81" s="93">
        <v>1318.8791825200001</v>
      </c>
      <c r="E81" s="93">
        <v>1318.2634284200001</v>
      </c>
      <c r="F81" s="93">
        <v>1125.2799696</v>
      </c>
      <c r="G81" s="90">
        <v>0.92290495398445205</v>
      </c>
      <c r="H81" s="114"/>
    </row>
    <row r="82" spans="1:8" ht="24" customHeight="1" x14ac:dyDescent="0.25">
      <c r="A82" s="126" t="s">
        <v>97</v>
      </c>
      <c r="B82" s="93">
        <v>1357.5985889999999</v>
      </c>
      <c r="C82" s="93">
        <v>1309.5985889999999</v>
      </c>
      <c r="D82" s="93">
        <v>1012.74932989</v>
      </c>
      <c r="E82" s="93">
        <v>1012.74932989</v>
      </c>
      <c r="F82" s="93">
        <v>516.77425593999999</v>
      </c>
      <c r="G82" s="90">
        <v>0.77332805517401204</v>
      </c>
      <c r="H82" s="114"/>
    </row>
    <row r="83" spans="1:8" ht="24" customHeight="1" x14ac:dyDescent="0.25">
      <c r="A83" s="126" t="s">
        <v>98</v>
      </c>
      <c r="B83" s="93">
        <v>1023.792669</v>
      </c>
      <c r="C83" s="93">
        <v>1135.492669</v>
      </c>
      <c r="D83" s="93">
        <v>1119.2110626599999</v>
      </c>
      <c r="E83" s="93">
        <v>1118.7780732199999</v>
      </c>
      <c r="F83" s="93">
        <v>1009.12772546</v>
      </c>
      <c r="G83" s="90">
        <v>0.985279873453767</v>
      </c>
      <c r="H83" s="114"/>
    </row>
    <row r="84" spans="1:8" ht="24" customHeight="1" x14ac:dyDescent="0.25">
      <c r="A84" s="126" t="s">
        <v>101</v>
      </c>
      <c r="B84" s="93">
        <v>876.79114600000003</v>
      </c>
      <c r="C84" s="93">
        <v>1133.227466</v>
      </c>
      <c r="D84" s="93">
        <v>1043.5945952300001</v>
      </c>
      <c r="E84" s="93">
        <v>1043.5945951199999</v>
      </c>
      <c r="F84" s="93">
        <v>882.72993832999998</v>
      </c>
      <c r="G84" s="90">
        <v>0.92090478428273503</v>
      </c>
      <c r="H84" s="114"/>
    </row>
    <row r="85" spans="1:8" ht="24" customHeight="1" x14ac:dyDescent="0.25">
      <c r="A85" s="126" t="s">
        <v>91</v>
      </c>
      <c r="B85" s="93">
        <v>895.35511499999996</v>
      </c>
      <c r="C85" s="93">
        <v>1113.205115</v>
      </c>
      <c r="D85" s="93">
        <v>1080.83643618</v>
      </c>
      <c r="E85" s="93">
        <v>1079.85673821</v>
      </c>
      <c r="F85" s="93">
        <v>833.97432386000003</v>
      </c>
      <c r="G85" s="90">
        <v>0.97004291811037902</v>
      </c>
      <c r="H85" s="114"/>
    </row>
    <row r="86" spans="1:8" ht="24" customHeight="1" x14ac:dyDescent="0.25">
      <c r="A86" s="126" t="s">
        <v>285</v>
      </c>
      <c r="B86" s="93">
        <v>502.72894300000002</v>
      </c>
      <c r="C86" s="93">
        <v>1068.805953</v>
      </c>
      <c r="D86" s="93">
        <v>725.66492946000005</v>
      </c>
      <c r="E86" s="93">
        <v>721.10074086999998</v>
      </c>
      <c r="F86" s="93">
        <v>468.64316194999998</v>
      </c>
      <c r="G86" s="90">
        <v>0.674678821582125</v>
      </c>
      <c r="H86" s="114"/>
    </row>
    <row r="87" spans="1:8" ht="24" customHeight="1" x14ac:dyDescent="0.25">
      <c r="A87" s="126" t="s">
        <v>308</v>
      </c>
      <c r="B87" s="93">
        <v>272.74264099999999</v>
      </c>
      <c r="C87" s="93">
        <v>1064.3360640000001</v>
      </c>
      <c r="D87" s="93">
        <v>942.52314260000003</v>
      </c>
      <c r="E87" s="93">
        <v>940.75339460999999</v>
      </c>
      <c r="F87" s="93">
        <v>767.22120400999995</v>
      </c>
      <c r="G87" s="90">
        <v>0.88388754870754804</v>
      </c>
      <c r="H87" s="114"/>
    </row>
    <row r="88" spans="1:8" ht="24" customHeight="1" x14ac:dyDescent="0.25">
      <c r="A88" s="126" t="s">
        <v>129</v>
      </c>
      <c r="B88" s="93">
        <v>546.969742</v>
      </c>
      <c r="C88" s="93">
        <v>1056.5261969999999</v>
      </c>
      <c r="D88" s="93">
        <v>948.04144468000004</v>
      </c>
      <c r="E88" s="93">
        <v>917.42259304000004</v>
      </c>
      <c r="F88" s="93">
        <v>799.44438194999998</v>
      </c>
      <c r="G88" s="90">
        <v>0.86833870815983205</v>
      </c>
      <c r="H88" s="114"/>
    </row>
    <row r="89" spans="1:8" ht="24" customHeight="1" x14ac:dyDescent="0.25">
      <c r="A89" s="126" t="s">
        <v>103</v>
      </c>
      <c r="B89" s="93">
        <v>838.30924500000003</v>
      </c>
      <c r="C89" s="93">
        <v>1056.45802</v>
      </c>
      <c r="D89" s="93">
        <v>1047.73488871</v>
      </c>
      <c r="E89" s="93">
        <v>1047.73488871</v>
      </c>
      <c r="F89" s="93">
        <v>932.21517454000002</v>
      </c>
      <c r="G89" s="90">
        <v>0.99174304030556704</v>
      </c>
      <c r="H89" s="114"/>
    </row>
    <row r="90" spans="1:8" ht="24" customHeight="1" x14ac:dyDescent="0.25">
      <c r="A90" s="126" t="s">
        <v>110</v>
      </c>
      <c r="B90" s="93">
        <v>670.52470500000004</v>
      </c>
      <c r="C90" s="93">
        <v>1039.011448</v>
      </c>
      <c r="D90" s="93">
        <v>958.18850891</v>
      </c>
      <c r="E90" s="93">
        <v>958.18633855999997</v>
      </c>
      <c r="F90" s="93">
        <v>821.18929500000002</v>
      </c>
      <c r="G90" s="90">
        <v>0.92220960645276695</v>
      </c>
      <c r="H90" s="114"/>
    </row>
    <row r="91" spans="1:8" ht="24" customHeight="1" x14ac:dyDescent="0.25">
      <c r="A91" s="126" t="s">
        <v>107</v>
      </c>
      <c r="B91" s="93">
        <v>759.19367099999999</v>
      </c>
      <c r="C91" s="93">
        <v>1031.7077710000001</v>
      </c>
      <c r="D91" s="93">
        <v>678.94123453999998</v>
      </c>
      <c r="E91" s="93">
        <v>677.95678120000002</v>
      </c>
      <c r="F91" s="93">
        <v>606.97031867999999</v>
      </c>
      <c r="G91" s="90">
        <v>0.65712094088704898</v>
      </c>
      <c r="H91" s="114"/>
    </row>
    <row r="92" spans="1:8" ht="24" customHeight="1" x14ac:dyDescent="0.25">
      <c r="A92" s="126" t="s">
        <v>99</v>
      </c>
      <c r="B92" s="93">
        <v>843.52699199999995</v>
      </c>
      <c r="C92" s="93">
        <v>1029.1641609999999</v>
      </c>
      <c r="D92" s="93">
        <v>1000.9119649</v>
      </c>
      <c r="E92" s="93">
        <v>1000.4737002099999</v>
      </c>
      <c r="F92" s="93">
        <v>918.05979329000002</v>
      </c>
      <c r="G92" s="90">
        <v>0.97212256131993302</v>
      </c>
      <c r="H92" s="114"/>
    </row>
    <row r="93" spans="1:8" ht="24" customHeight="1" x14ac:dyDescent="0.25">
      <c r="A93" s="126" t="s">
        <v>104</v>
      </c>
      <c r="B93" s="93">
        <v>773.11017400000003</v>
      </c>
      <c r="C93" s="93">
        <v>968.11017400000003</v>
      </c>
      <c r="D93" s="93">
        <v>956.37349456000004</v>
      </c>
      <c r="E93" s="93">
        <v>956.37349456000004</v>
      </c>
      <c r="F93" s="93">
        <v>866.38335902999995</v>
      </c>
      <c r="G93" s="90">
        <v>0.98787671098269003</v>
      </c>
      <c r="H93" s="114"/>
    </row>
    <row r="94" spans="1:8" ht="24" customHeight="1" x14ac:dyDescent="0.25">
      <c r="A94" s="126" t="s">
        <v>306</v>
      </c>
      <c r="B94" s="93">
        <v>684.38099999999997</v>
      </c>
      <c r="C94" s="93">
        <v>921.41105000000005</v>
      </c>
      <c r="D94" s="93">
        <v>917.08197488999997</v>
      </c>
      <c r="E94" s="93">
        <v>917.08197488999997</v>
      </c>
      <c r="F94" s="93">
        <v>858.76227683000002</v>
      </c>
      <c r="G94" s="90">
        <v>0.99530168960964804</v>
      </c>
      <c r="H94" s="114"/>
    </row>
    <row r="95" spans="1:8" ht="24" customHeight="1" x14ac:dyDescent="0.25">
      <c r="A95" s="126" t="s">
        <v>130</v>
      </c>
      <c r="B95" s="93">
        <v>241.41551899999999</v>
      </c>
      <c r="C95" s="93">
        <v>903.78831700000001</v>
      </c>
      <c r="D95" s="93">
        <v>874.37793310999996</v>
      </c>
      <c r="E95" s="93">
        <v>874.08464163999997</v>
      </c>
      <c r="F95" s="93">
        <v>854.72211947000005</v>
      </c>
      <c r="G95" s="90">
        <v>0.96713425610700898</v>
      </c>
      <c r="H95" s="114"/>
    </row>
    <row r="96" spans="1:8" ht="24" customHeight="1" x14ac:dyDescent="0.25">
      <c r="A96" s="110" t="s">
        <v>112</v>
      </c>
      <c r="B96" s="111">
        <v>647.14369799999997</v>
      </c>
      <c r="C96" s="111">
        <v>890.95452</v>
      </c>
      <c r="D96" s="111">
        <v>830.36740608000002</v>
      </c>
      <c r="E96" s="111">
        <v>825.16215534000003</v>
      </c>
      <c r="F96" s="111">
        <v>669.24167121999994</v>
      </c>
      <c r="G96" s="112">
        <v>0.92615519290479598</v>
      </c>
      <c r="H96" s="164"/>
    </row>
    <row r="97" spans="1:8" ht="24" customHeight="1" x14ac:dyDescent="0.25">
      <c r="A97" s="110" t="s">
        <v>113</v>
      </c>
      <c r="B97" s="111">
        <v>593.51781200000005</v>
      </c>
      <c r="C97" s="111">
        <v>768.15810999999997</v>
      </c>
      <c r="D97" s="111">
        <v>744.61262815999999</v>
      </c>
      <c r="E97" s="111">
        <v>744.05220606</v>
      </c>
      <c r="F97" s="111">
        <v>609.40200831000004</v>
      </c>
      <c r="G97" s="112">
        <v>0.96861856481603803</v>
      </c>
      <c r="H97" s="164"/>
    </row>
    <row r="98" spans="1:8" ht="24" customHeight="1" x14ac:dyDescent="0.25">
      <c r="A98" s="126" t="s">
        <v>106</v>
      </c>
      <c r="B98" s="93">
        <v>664.53028099999995</v>
      </c>
      <c r="C98" s="93">
        <v>767.27464199999997</v>
      </c>
      <c r="D98" s="93">
        <v>759.77015530000006</v>
      </c>
      <c r="E98" s="93">
        <v>759.76984026000002</v>
      </c>
      <c r="F98" s="93">
        <v>676.92841028999999</v>
      </c>
      <c r="G98" s="90">
        <v>0.99021888470021902</v>
      </c>
      <c r="H98" s="114"/>
    </row>
    <row r="99" spans="1:8" ht="24" customHeight="1" x14ac:dyDescent="0.25">
      <c r="A99" s="126" t="s">
        <v>111</v>
      </c>
      <c r="B99" s="93">
        <v>666.69676500000003</v>
      </c>
      <c r="C99" s="93">
        <v>763.90562799999998</v>
      </c>
      <c r="D99" s="93">
        <v>740.42154065</v>
      </c>
      <c r="E99" s="93">
        <v>738.24500866999995</v>
      </c>
      <c r="F99" s="93">
        <v>643.95595621999996</v>
      </c>
      <c r="G99" s="90">
        <v>0.96640865260126096</v>
      </c>
      <c r="H99" s="114"/>
    </row>
    <row r="100" spans="1:8" ht="24" customHeight="1" x14ac:dyDescent="0.25">
      <c r="A100" s="126" t="s">
        <v>307</v>
      </c>
      <c r="B100" s="93">
        <v>538.06100000000004</v>
      </c>
      <c r="C100" s="93">
        <v>755.06100000000004</v>
      </c>
      <c r="D100" s="93">
        <v>701.94576437000001</v>
      </c>
      <c r="E100" s="93">
        <v>700.56648679</v>
      </c>
      <c r="F100" s="93">
        <v>622.07872955000005</v>
      </c>
      <c r="G100" s="90">
        <v>0.92782766795000704</v>
      </c>
      <c r="H100" s="114"/>
    </row>
    <row r="101" spans="1:8" ht="24" customHeight="1" x14ac:dyDescent="0.25">
      <c r="A101" s="126" t="s">
        <v>120</v>
      </c>
      <c r="B101" s="93">
        <v>601.263642</v>
      </c>
      <c r="C101" s="93">
        <v>752.56577300000004</v>
      </c>
      <c r="D101" s="93">
        <v>742.22954560999995</v>
      </c>
      <c r="E101" s="93">
        <v>742.22954492999997</v>
      </c>
      <c r="F101" s="93">
        <v>520.97868020999999</v>
      </c>
      <c r="G101" s="90">
        <v>0.98626534923479703</v>
      </c>
      <c r="H101" s="114"/>
    </row>
    <row r="102" spans="1:8" ht="24" customHeight="1" x14ac:dyDescent="0.25">
      <c r="A102" s="126" t="s">
        <v>109</v>
      </c>
      <c r="B102" s="93">
        <v>642.85056699999996</v>
      </c>
      <c r="C102" s="93">
        <v>746.85056699999996</v>
      </c>
      <c r="D102" s="93">
        <v>705.88088851999998</v>
      </c>
      <c r="E102" s="93">
        <v>705.88079826000001</v>
      </c>
      <c r="F102" s="93">
        <v>610.19580888999997</v>
      </c>
      <c r="G102" s="90">
        <v>0.94514328494846001</v>
      </c>
      <c r="H102" s="114"/>
    </row>
    <row r="103" spans="1:8" ht="24" customHeight="1" x14ac:dyDescent="0.25">
      <c r="A103" s="126" t="s">
        <v>116</v>
      </c>
      <c r="B103" s="93">
        <v>489.68098800000001</v>
      </c>
      <c r="C103" s="93">
        <v>626.16598799999997</v>
      </c>
      <c r="D103" s="93">
        <v>595.71611912000003</v>
      </c>
      <c r="E103" s="93">
        <v>595.57122708999998</v>
      </c>
      <c r="F103" s="93">
        <v>518.70953866000002</v>
      </c>
      <c r="G103" s="90">
        <v>0.95113953568809995</v>
      </c>
      <c r="H103" s="114"/>
    </row>
    <row r="104" spans="1:8" ht="24" customHeight="1" x14ac:dyDescent="0.25">
      <c r="A104" s="126" t="s">
        <v>118</v>
      </c>
      <c r="B104" s="93">
        <v>502.38912699999997</v>
      </c>
      <c r="C104" s="93">
        <v>615.93912699999998</v>
      </c>
      <c r="D104" s="93">
        <v>589.85096868000005</v>
      </c>
      <c r="E104" s="93">
        <v>589.57847401000004</v>
      </c>
      <c r="F104" s="93">
        <v>529.49226955999995</v>
      </c>
      <c r="G104" s="90">
        <v>0.95720250291876696</v>
      </c>
      <c r="H104" s="114"/>
    </row>
    <row r="105" spans="1:8" ht="24" customHeight="1" x14ac:dyDescent="0.25">
      <c r="A105" s="126" t="s">
        <v>115</v>
      </c>
      <c r="B105" s="93">
        <v>431.59731599999998</v>
      </c>
      <c r="C105" s="93">
        <v>570.89489700000001</v>
      </c>
      <c r="D105" s="93">
        <v>514.03522897000005</v>
      </c>
      <c r="E105" s="93">
        <v>513.95347291999997</v>
      </c>
      <c r="F105" s="93">
        <v>475.16364800000002</v>
      </c>
      <c r="G105" s="90">
        <v>0.90025935705640103</v>
      </c>
      <c r="H105" s="114"/>
    </row>
    <row r="106" spans="1:8" ht="24" customHeight="1" x14ac:dyDescent="0.25">
      <c r="A106" s="110" t="s">
        <v>105</v>
      </c>
      <c r="B106" s="111">
        <v>471.65704899999997</v>
      </c>
      <c r="C106" s="111">
        <v>563.07900600000005</v>
      </c>
      <c r="D106" s="111">
        <v>549.87782086000004</v>
      </c>
      <c r="E106" s="111">
        <v>549.30171698000004</v>
      </c>
      <c r="F106" s="111">
        <v>510.94699338999999</v>
      </c>
      <c r="G106" s="112">
        <v>0.97553222749704105</v>
      </c>
      <c r="H106" s="164"/>
    </row>
    <row r="107" spans="1:8" ht="24" customHeight="1" x14ac:dyDescent="0.25">
      <c r="A107" s="126" t="s">
        <v>123</v>
      </c>
      <c r="B107" s="93">
        <v>389.805004</v>
      </c>
      <c r="C107" s="93">
        <v>546.43770400000005</v>
      </c>
      <c r="D107" s="93">
        <v>539.25312480000002</v>
      </c>
      <c r="E107" s="93">
        <v>539.25031804000002</v>
      </c>
      <c r="F107" s="93">
        <v>485.20796984999998</v>
      </c>
      <c r="G107" s="90">
        <v>0.98684683376094395</v>
      </c>
      <c r="H107" s="114"/>
    </row>
    <row r="108" spans="1:8" ht="24" customHeight="1" x14ac:dyDescent="0.25">
      <c r="A108" s="126" t="s">
        <v>117</v>
      </c>
      <c r="B108" s="93">
        <v>453.51433200000002</v>
      </c>
      <c r="C108" s="93">
        <v>539.782329</v>
      </c>
      <c r="D108" s="93">
        <v>512.50997353000002</v>
      </c>
      <c r="E108" s="93">
        <v>510.60695726</v>
      </c>
      <c r="F108" s="93">
        <v>475.81251896999999</v>
      </c>
      <c r="G108" s="90">
        <v>0.94594974645789098</v>
      </c>
      <c r="H108" s="114"/>
    </row>
    <row r="109" spans="1:8" ht="24" customHeight="1" x14ac:dyDescent="0.25">
      <c r="A109" s="126" t="s">
        <v>125</v>
      </c>
      <c r="B109" s="93">
        <v>382.55864300000002</v>
      </c>
      <c r="C109" s="93">
        <v>527.45534799999996</v>
      </c>
      <c r="D109" s="93">
        <v>485.31951395999999</v>
      </c>
      <c r="E109" s="93">
        <v>484.93657443000001</v>
      </c>
      <c r="F109" s="93">
        <v>433.64385573999999</v>
      </c>
      <c r="G109" s="90">
        <v>0.91938886631594097</v>
      </c>
      <c r="H109" s="114"/>
    </row>
    <row r="110" spans="1:8" ht="24" customHeight="1" x14ac:dyDescent="0.25">
      <c r="A110" s="110" t="s">
        <v>114</v>
      </c>
      <c r="B110" s="111">
        <v>476.74514900000003</v>
      </c>
      <c r="C110" s="111">
        <v>518.086051</v>
      </c>
      <c r="D110" s="111">
        <v>490.45239828000001</v>
      </c>
      <c r="E110" s="111">
        <v>489.81873166000003</v>
      </c>
      <c r="F110" s="111">
        <v>444.07255681999999</v>
      </c>
      <c r="G110" s="112">
        <v>0.94543894921424998</v>
      </c>
      <c r="H110" s="164"/>
    </row>
    <row r="111" spans="1:8" ht="24" customHeight="1" x14ac:dyDescent="0.25">
      <c r="A111" s="126" t="s">
        <v>121</v>
      </c>
      <c r="B111" s="93">
        <v>382.32555200000002</v>
      </c>
      <c r="C111" s="93">
        <v>505.32555200000002</v>
      </c>
      <c r="D111" s="93">
        <v>470.42974213999997</v>
      </c>
      <c r="E111" s="93">
        <v>470.33195713999999</v>
      </c>
      <c r="F111" s="93">
        <v>381.78358784</v>
      </c>
      <c r="G111" s="90">
        <v>0.93075039502455204</v>
      </c>
      <c r="H111" s="114"/>
    </row>
    <row r="112" spans="1:8" ht="24" customHeight="1" x14ac:dyDescent="0.25">
      <c r="A112" s="126" t="s">
        <v>126</v>
      </c>
      <c r="B112" s="93">
        <v>357.26718399999999</v>
      </c>
      <c r="C112" s="93">
        <v>476.39635600000003</v>
      </c>
      <c r="D112" s="93">
        <v>466.69404161</v>
      </c>
      <c r="E112" s="93">
        <v>466.69404161</v>
      </c>
      <c r="F112" s="93">
        <v>426.65879561999998</v>
      </c>
      <c r="G112" s="90">
        <v>0.97963394499600298</v>
      </c>
      <c r="H112" s="114"/>
    </row>
    <row r="113" spans="1:8" ht="24" customHeight="1" x14ac:dyDescent="0.25">
      <c r="A113" s="126" t="s">
        <v>131</v>
      </c>
      <c r="B113" s="93">
        <v>353.78111799999999</v>
      </c>
      <c r="C113" s="93">
        <v>446.53040299999998</v>
      </c>
      <c r="D113" s="93">
        <v>430.23337031</v>
      </c>
      <c r="E113" s="93">
        <v>430.23337031</v>
      </c>
      <c r="F113" s="93">
        <v>385.04984795000001</v>
      </c>
      <c r="G113" s="90">
        <v>0.96350297184579403</v>
      </c>
      <c r="H113" s="114"/>
    </row>
    <row r="114" spans="1:8" ht="24" customHeight="1" x14ac:dyDescent="0.25">
      <c r="A114" s="126" t="s">
        <v>309</v>
      </c>
      <c r="B114" s="93">
        <v>121.09044299999999</v>
      </c>
      <c r="C114" s="93">
        <v>439.05731900000001</v>
      </c>
      <c r="D114" s="93">
        <v>434.63386320000001</v>
      </c>
      <c r="E114" s="93">
        <v>434.63386320000001</v>
      </c>
      <c r="F114" s="93">
        <v>309.47423149999997</v>
      </c>
      <c r="G114" s="90">
        <v>0.98992510633901998</v>
      </c>
      <c r="H114" s="114"/>
    </row>
    <row r="115" spans="1:8" ht="24" customHeight="1" x14ac:dyDescent="0.25">
      <c r="A115" s="126" t="s">
        <v>128</v>
      </c>
      <c r="B115" s="93">
        <v>310.71793500000001</v>
      </c>
      <c r="C115" s="93">
        <v>401.79553600000003</v>
      </c>
      <c r="D115" s="93">
        <v>350.41654803</v>
      </c>
      <c r="E115" s="93">
        <v>350.38678418000001</v>
      </c>
      <c r="F115" s="93">
        <v>320.79819379000003</v>
      </c>
      <c r="G115" s="90">
        <v>0.87205245650115903</v>
      </c>
      <c r="H115" s="114"/>
    </row>
    <row r="116" spans="1:8" ht="24" customHeight="1" x14ac:dyDescent="0.25">
      <c r="A116" s="110" t="s">
        <v>132</v>
      </c>
      <c r="B116" s="111">
        <v>270.24956500000002</v>
      </c>
      <c r="C116" s="111">
        <v>341.41684400000003</v>
      </c>
      <c r="D116" s="111">
        <v>338.28231483000002</v>
      </c>
      <c r="E116" s="111">
        <v>338.28231483000002</v>
      </c>
      <c r="F116" s="111">
        <v>261.58686521999999</v>
      </c>
      <c r="G116" s="112">
        <v>0.99081905528363501</v>
      </c>
      <c r="H116" s="164"/>
    </row>
    <row r="117" spans="1:8" ht="24" customHeight="1" x14ac:dyDescent="0.25">
      <c r="A117" s="110" t="s">
        <v>122</v>
      </c>
      <c r="B117" s="111">
        <v>312.649496</v>
      </c>
      <c r="C117" s="111">
        <v>338.40949599999999</v>
      </c>
      <c r="D117" s="111">
        <v>319.64729368000002</v>
      </c>
      <c r="E117" s="111">
        <v>319.64729368000002</v>
      </c>
      <c r="F117" s="111">
        <v>294.31031539000003</v>
      </c>
      <c r="G117" s="112">
        <v>0.94455769550863899</v>
      </c>
      <c r="H117" s="164"/>
    </row>
    <row r="118" spans="1:8" ht="24" customHeight="1" x14ac:dyDescent="0.25">
      <c r="A118" s="126" t="s">
        <v>127</v>
      </c>
      <c r="B118" s="93">
        <v>253.18548100000001</v>
      </c>
      <c r="C118" s="93">
        <v>310.150308</v>
      </c>
      <c r="D118" s="93">
        <v>294.33491139</v>
      </c>
      <c r="E118" s="93">
        <v>294.27087233999998</v>
      </c>
      <c r="F118" s="93">
        <v>267.36709235000001</v>
      </c>
      <c r="G118" s="90">
        <v>0.94880083865659104</v>
      </c>
      <c r="H118" s="114"/>
    </row>
    <row r="119" spans="1:8" ht="24" customHeight="1" x14ac:dyDescent="0.25">
      <c r="A119" s="126" t="s">
        <v>135</v>
      </c>
      <c r="B119" s="93">
        <v>229.59202400000001</v>
      </c>
      <c r="C119" s="93">
        <v>307.33404300000001</v>
      </c>
      <c r="D119" s="93">
        <v>304.30853225999999</v>
      </c>
      <c r="E119" s="93">
        <v>304.11653225999999</v>
      </c>
      <c r="F119" s="93">
        <v>248.92919735999999</v>
      </c>
      <c r="G119" s="90">
        <v>0.98953090029144697</v>
      </c>
      <c r="H119" s="114"/>
    </row>
    <row r="120" spans="1:8" ht="24" customHeight="1" x14ac:dyDescent="0.25">
      <c r="A120" s="126" t="s">
        <v>136</v>
      </c>
      <c r="B120" s="93">
        <v>242.248062</v>
      </c>
      <c r="C120" s="93">
        <v>270.84610099999998</v>
      </c>
      <c r="D120" s="93">
        <v>254.33964635999999</v>
      </c>
      <c r="E120" s="93">
        <v>253.45966039000001</v>
      </c>
      <c r="F120" s="93">
        <v>230.83590520000001</v>
      </c>
      <c r="G120" s="90">
        <v>0.93580693779306001</v>
      </c>
      <c r="H120" s="114"/>
    </row>
    <row r="121" spans="1:8" ht="24" customHeight="1" x14ac:dyDescent="0.25">
      <c r="A121" s="126" t="s">
        <v>133</v>
      </c>
      <c r="B121" s="93">
        <v>213.791346</v>
      </c>
      <c r="C121" s="93">
        <v>248.41413800000001</v>
      </c>
      <c r="D121" s="93">
        <v>237.99570564999999</v>
      </c>
      <c r="E121" s="93">
        <v>237.99570564999999</v>
      </c>
      <c r="F121" s="93">
        <v>207.53006212</v>
      </c>
      <c r="G121" s="90">
        <v>0.95806022783614697</v>
      </c>
      <c r="H121" s="114"/>
    </row>
    <row r="122" spans="1:8" ht="24" customHeight="1" x14ac:dyDescent="0.25">
      <c r="A122" s="126" t="s">
        <v>137</v>
      </c>
      <c r="B122" s="93">
        <v>195.59113400000001</v>
      </c>
      <c r="C122" s="93">
        <v>232.59113400000001</v>
      </c>
      <c r="D122" s="93">
        <v>215.68857514999999</v>
      </c>
      <c r="E122" s="93">
        <v>209.83235318999999</v>
      </c>
      <c r="F122" s="93">
        <v>185.51244166999999</v>
      </c>
      <c r="G122" s="90">
        <v>0.90215112494356697</v>
      </c>
      <c r="H122" s="114"/>
    </row>
    <row r="123" spans="1:8" ht="24" customHeight="1" x14ac:dyDescent="0.25">
      <c r="A123" s="126" t="s">
        <v>124</v>
      </c>
      <c r="B123" s="93">
        <v>59.352288000000001</v>
      </c>
      <c r="C123" s="93">
        <v>197.852609</v>
      </c>
      <c r="D123" s="93">
        <v>126.19877431</v>
      </c>
      <c r="E123" s="93">
        <v>126.09013244</v>
      </c>
      <c r="F123" s="93">
        <v>117.73126594999999</v>
      </c>
      <c r="G123" s="90">
        <v>0.63729325115950297</v>
      </c>
      <c r="H123" s="114"/>
    </row>
    <row r="124" spans="1:8" ht="24" customHeight="1" x14ac:dyDescent="0.25">
      <c r="A124" s="126" t="s">
        <v>142</v>
      </c>
      <c r="B124" s="93">
        <v>123.23017</v>
      </c>
      <c r="C124" s="93">
        <v>196.19301200000001</v>
      </c>
      <c r="D124" s="93">
        <v>190.31916964999999</v>
      </c>
      <c r="E124" s="93">
        <v>186.80638504999999</v>
      </c>
      <c r="F124" s="93">
        <v>119.11172771</v>
      </c>
      <c r="G124" s="90">
        <v>0.95215616063838204</v>
      </c>
      <c r="H124" s="114"/>
    </row>
    <row r="125" spans="1:8" ht="24" customHeight="1" x14ac:dyDescent="0.25">
      <c r="A125" s="126" t="s">
        <v>138</v>
      </c>
      <c r="B125" s="93">
        <v>142.11032599999999</v>
      </c>
      <c r="C125" s="93">
        <v>151.762764</v>
      </c>
      <c r="D125" s="93">
        <v>136.71291321000001</v>
      </c>
      <c r="E125" s="93">
        <v>136.71291321000001</v>
      </c>
      <c r="F125" s="93">
        <v>125.39704139</v>
      </c>
      <c r="G125" s="90">
        <v>0.90083304762425098</v>
      </c>
      <c r="H125" s="114"/>
    </row>
    <row r="126" spans="1:8" ht="24" customHeight="1" x14ac:dyDescent="0.25">
      <c r="A126" s="126" t="s">
        <v>139</v>
      </c>
      <c r="B126" s="93">
        <v>101.85818999999999</v>
      </c>
      <c r="C126" s="93">
        <v>131.95718299999999</v>
      </c>
      <c r="D126" s="93">
        <v>121.17356346</v>
      </c>
      <c r="E126" s="93">
        <v>119.48741796</v>
      </c>
      <c r="F126" s="93">
        <v>78.683899030000006</v>
      </c>
      <c r="G126" s="90">
        <v>0.90550143041474296</v>
      </c>
      <c r="H126" s="114"/>
    </row>
    <row r="127" spans="1:8" ht="24" customHeight="1" x14ac:dyDescent="0.25">
      <c r="A127" s="126" t="s">
        <v>143</v>
      </c>
      <c r="B127" s="93">
        <v>106.473381</v>
      </c>
      <c r="C127" s="93">
        <v>123.541381</v>
      </c>
      <c r="D127" s="93">
        <v>116.60687</v>
      </c>
      <c r="E127" s="93">
        <v>116.60687</v>
      </c>
      <c r="F127" s="93">
        <v>105.90522364</v>
      </c>
      <c r="G127" s="90">
        <v>0.94386892113501597</v>
      </c>
      <c r="H127" s="114"/>
    </row>
    <row r="128" spans="1:8" ht="24" customHeight="1" x14ac:dyDescent="0.25">
      <c r="A128" s="126" t="s">
        <v>145</v>
      </c>
      <c r="B128" s="93">
        <v>86.040594999999996</v>
      </c>
      <c r="C128" s="93">
        <v>95.544965000000005</v>
      </c>
      <c r="D128" s="93">
        <v>87.780982440000002</v>
      </c>
      <c r="E128" s="93">
        <v>87.780942440000004</v>
      </c>
      <c r="F128" s="93">
        <v>84.494013370000005</v>
      </c>
      <c r="G128" s="90">
        <v>0.91873959491219703</v>
      </c>
      <c r="H128" s="114"/>
    </row>
    <row r="129" spans="1:8" ht="24" customHeight="1" x14ac:dyDescent="0.25">
      <c r="A129" s="126" t="s">
        <v>140</v>
      </c>
      <c r="B129" s="93">
        <v>55.130764999999997</v>
      </c>
      <c r="C129" s="93">
        <v>85.226235000000003</v>
      </c>
      <c r="D129" s="93">
        <v>83.045353259999999</v>
      </c>
      <c r="E129" s="93">
        <v>83.015342390000001</v>
      </c>
      <c r="F129" s="93">
        <v>72.734980269999994</v>
      </c>
      <c r="G129" s="90">
        <v>0.974058544179501</v>
      </c>
      <c r="H129" s="114"/>
    </row>
    <row r="130" spans="1:8" ht="24" customHeight="1" x14ac:dyDescent="0.25">
      <c r="A130" s="126" t="s">
        <v>286</v>
      </c>
      <c r="B130" s="93">
        <v>59.599151999999997</v>
      </c>
      <c r="C130" s="93">
        <v>84.987341999999998</v>
      </c>
      <c r="D130" s="93">
        <v>58.744770549999998</v>
      </c>
      <c r="E130" s="93">
        <v>58.71677055</v>
      </c>
      <c r="F130" s="93">
        <v>40.865399340000003</v>
      </c>
      <c r="G130" s="90">
        <v>0.69088842136044204</v>
      </c>
      <c r="H130" s="114"/>
    </row>
    <row r="131" spans="1:8" ht="24" customHeight="1" x14ac:dyDescent="0.25">
      <c r="A131" s="126" t="s">
        <v>147</v>
      </c>
      <c r="B131" s="93">
        <v>55.795423</v>
      </c>
      <c r="C131" s="93">
        <v>79.295423</v>
      </c>
      <c r="D131" s="93">
        <v>74.993345090000005</v>
      </c>
      <c r="E131" s="93">
        <v>74.993344780000001</v>
      </c>
      <c r="F131" s="93">
        <v>68.309280110000003</v>
      </c>
      <c r="G131" s="90">
        <v>0.94574619748229305</v>
      </c>
      <c r="H131" s="114"/>
    </row>
    <row r="132" spans="1:8" ht="24" customHeight="1" x14ac:dyDescent="0.25">
      <c r="A132" s="126" t="s">
        <v>321</v>
      </c>
      <c r="B132" s="93">
        <v>0</v>
      </c>
      <c r="C132" s="93">
        <v>61.5</v>
      </c>
      <c r="D132" s="93">
        <v>45.824186089999998</v>
      </c>
      <c r="E132" s="93">
        <v>45.821162090000001</v>
      </c>
      <c r="F132" s="93">
        <v>33.64793323</v>
      </c>
      <c r="G132" s="90">
        <v>0.74505954617886205</v>
      </c>
      <c r="H132" s="114"/>
    </row>
    <row r="133" spans="1:8" ht="24" customHeight="1" x14ac:dyDescent="0.25">
      <c r="A133" s="126" t="s">
        <v>146</v>
      </c>
      <c r="B133" s="93">
        <v>40.635874000000001</v>
      </c>
      <c r="C133" s="93">
        <v>41.635874000000001</v>
      </c>
      <c r="D133" s="93">
        <v>31.400230969999999</v>
      </c>
      <c r="E133" s="93">
        <v>31.400230969999999</v>
      </c>
      <c r="F133" s="93">
        <v>28.668217769999998</v>
      </c>
      <c r="G133" s="90">
        <v>0.75416288775396001</v>
      </c>
      <c r="H133" s="114"/>
    </row>
    <row r="134" spans="1:8" ht="24" customHeight="1" x14ac:dyDescent="0.25">
      <c r="A134" s="150" t="s">
        <v>12</v>
      </c>
      <c r="B134" s="94">
        <v>4860071.525715</v>
      </c>
      <c r="C134" s="94">
        <v>7762600.6549519999</v>
      </c>
      <c r="D134" s="94">
        <v>7004202.0365463002</v>
      </c>
      <c r="E134" s="94">
        <v>7001429.3287700796</v>
      </c>
      <c r="F134" s="94">
        <v>6777290.8247521603</v>
      </c>
      <c r="G134" s="91">
        <v>0.90194377374078305</v>
      </c>
      <c r="H134" s="115"/>
    </row>
    <row r="135" spans="1:8" ht="24" customHeight="1" x14ac:dyDescent="0.25">
      <c r="A135" s="259" t="s">
        <v>1</v>
      </c>
      <c r="B135" s="259"/>
      <c r="C135" s="259"/>
      <c r="D135" s="259"/>
    </row>
    <row r="136" spans="1:8" ht="24" customHeight="1" x14ac:dyDescent="0.25">
      <c r="A136" s="259" t="s">
        <v>162</v>
      </c>
      <c r="B136" s="259"/>
      <c r="C136" s="259"/>
      <c r="D136" s="259"/>
    </row>
    <row r="137" spans="1:8" ht="24" customHeight="1" x14ac:dyDescent="0.25">
      <c r="A137" s="259" t="s">
        <v>163</v>
      </c>
      <c r="B137" s="259"/>
      <c r="C137" s="259"/>
      <c r="D137" s="259"/>
    </row>
    <row r="138" spans="1:8" ht="24" customHeight="1" x14ac:dyDescent="0.25">
      <c r="A138" s="259" t="s">
        <v>164</v>
      </c>
      <c r="B138" s="259"/>
      <c r="C138" s="259"/>
      <c r="D138" s="259"/>
    </row>
    <row r="139" spans="1:8" ht="24" customHeight="1" x14ac:dyDescent="0.25">
      <c r="A139" s="259" t="s">
        <v>165</v>
      </c>
      <c r="B139" s="259"/>
      <c r="C139" s="259"/>
      <c r="D139" s="259"/>
    </row>
    <row r="140" spans="1:8" ht="24" customHeight="1" x14ac:dyDescent="0.25">
      <c r="A140" s="259" t="s">
        <v>166</v>
      </c>
      <c r="B140" s="259"/>
      <c r="C140" s="259"/>
      <c r="D140" s="259"/>
    </row>
    <row r="141" spans="1:8" ht="24" customHeight="1" x14ac:dyDescent="0.25">
      <c r="A141" s="259" t="s">
        <v>167</v>
      </c>
      <c r="B141" s="259"/>
      <c r="C141" s="259"/>
      <c r="D141" s="259"/>
    </row>
    <row r="142" spans="1:8" ht="24" customHeight="1" x14ac:dyDescent="0.25">
      <c r="A142" s="260" t="s">
        <v>168</v>
      </c>
      <c r="B142" s="260"/>
    </row>
    <row r="143" spans="1:8" ht="24" customHeight="1" x14ac:dyDescent="0.25">
      <c r="A143" s="260" t="s">
        <v>290</v>
      </c>
      <c r="B143" s="260"/>
    </row>
    <row r="144" spans="1:8" ht="24" customHeight="1" x14ac:dyDescent="0.25">
      <c r="A144" s="153" t="s">
        <v>1</v>
      </c>
    </row>
  </sheetData>
  <sortState xmlns:xlrd2="http://schemas.microsoft.com/office/spreadsheetml/2017/richdata2" ref="A7:H132">
    <sortCondition ref="A7:A132"/>
  </sortState>
  <mergeCells count="13">
    <mergeCell ref="A1:E1"/>
    <mergeCell ref="A2:E2"/>
    <mergeCell ref="A135:D135"/>
    <mergeCell ref="A142:B142"/>
    <mergeCell ref="A143:B143"/>
    <mergeCell ref="A3:E3"/>
    <mergeCell ref="A4:E4"/>
    <mergeCell ref="A136:D136"/>
    <mergeCell ref="A137:D137"/>
    <mergeCell ref="A138:D138"/>
    <mergeCell ref="A139:D139"/>
    <mergeCell ref="A140:D140"/>
    <mergeCell ref="A141:D14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4"/>
  <sheetViews>
    <sheetView topLeftCell="A57" zoomScaleNormal="100" workbookViewId="0">
      <selection activeCell="E64" sqref="E64"/>
    </sheetView>
  </sheetViews>
  <sheetFormatPr baseColWidth="10" defaultColWidth="8.85546875" defaultRowHeight="22.9" customHeight="1" x14ac:dyDescent="0.25"/>
  <cols>
    <col min="1" max="1" width="58.28515625" style="129" customWidth="1"/>
    <col min="2" max="2" width="19.28515625" style="129" customWidth="1"/>
    <col min="3" max="3" width="17.5703125" style="129" customWidth="1"/>
    <col min="4" max="4" width="19.5703125" style="129" customWidth="1"/>
    <col min="5" max="5" width="18.42578125" style="129" customWidth="1"/>
    <col min="6" max="6" width="16.5703125" style="129" customWidth="1"/>
    <col min="7" max="7" width="18.42578125" style="129" customWidth="1"/>
    <col min="8" max="16384" width="8.85546875" style="129"/>
  </cols>
  <sheetData>
    <row r="1" spans="1:8" ht="22.9" customHeight="1" x14ac:dyDescent="0.25">
      <c r="A1" s="258" t="s">
        <v>287</v>
      </c>
      <c r="B1" s="258"/>
      <c r="C1" s="258"/>
      <c r="D1" s="258"/>
      <c r="E1" s="258"/>
    </row>
    <row r="2" spans="1:8" ht="22.9" customHeight="1" x14ac:dyDescent="0.25">
      <c r="A2" s="262" t="s">
        <v>288</v>
      </c>
      <c r="B2" s="262"/>
      <c r="C2" s="262"/>
      <c r="D2" s="262"/>
      <c r="E2" s="262"/>
    </row>
    <row r="3" spans="1:8" ht="22.9" customHeight="1" x14ac:dyDescent="0.25">
      <c r="A3" s="261" t="s">
        <v>158</v>
      </c>
      <c r="B3" s="261"/>
      <c r="C3" s="261"/>
      <c r="D3" s="261"/>
      <c r="E3" s="261"/>
    </row>
    <row r="4" spans="1:8" ht="22.9" customHeight="1" x14ac:dyDescent="0.25">
      <c r="A4" s="261" t="s">
        <v>159</v>
      </c>
      <c r="B4" s="261"/>
      <c r="C4" s="261"/>
      <c r="D4" s="261"/>
      <c r="E4" s="261"/>
      <c r="F4" s="261"/>
      <c r="G4" s="261"/>
    </row>
    <row r="5" spans="1:8" ht="22.9" customHeight="1" x14ac:dyDescent="0.25">
      <c r="A5" s="146" t="s">
        <v>1</v>
      </c>
    </row>
    <row r="6" spans="1:8" ht="22.9" customHeight="1" x14ac:dyDescent="0.25">
      <c r="A6" s="147" t="s">
        <v>18</v>
      </c>
      <c r="B6" s="148" t="s">
        <v>156</v>
      </c>
      <c r="C6" s="148" t="s">
        <v>157</v>
      </c>
      <c r="D6" s="148" t="s">
        <v>19</v>
      </c>
      <c r="E6" s="148" t="s">
        <v>20</v>
      </c>
      <c r="F6" s="148" t="s">
        <v>21</v>
      </c>
      <c r="G6" s="148" t="s">
        <v>22</v>
      </c>
      <c r="H6" s="149" t="s">
        <v>174</v>
      </c>
    </row>
    <row r="7" spans="1:8" ht="22.9" customHeight="1" x14ac:dyDescent="0.25">
      <c r="A7" s="126" t="s">
        <v>80</v>
      </c>
      <c r="B7" s="161">
        <v>2257.7279619999999</v>
      </c>
      <c r="C7" s="161">
        <v>2564.9559840000002</v>
      </c>
      <c r="D7" s="161">
        <v>2429.6997738999999</v>
      </c>
      <c r="E7" s="161">
        <v>2397.05241974</v>
      </c>
      <c r="F7" s="161">
        <v>2235.21020125</v>
      </c>
      <c r="G7" s="127">
        <v>0.93453939743708303</v>
      </c>
      <c r="H7" s="128"/>
    </row>
    <row r="8" spans="1:8" ht="22.9" customHeight="1" x14ac:dyDescent="0.25">
      <c r="A8" s="126" t="s">
        <v>72</v>
      </c>
      <c r="B8" s="161">
        <v>2020.6078419999999</v>
      </c>
      <c r="C8" s="161">
        <v>2587.6966010000001</v>
      </c>
      <c r="D8" s="161">
        <v>2532.8238530499998</v>
      </c>
      <c r="E8" s="161">
        <v>2529.9960258900001</v>
      </c>
      <c r="F8" s="161">
        <v>2297.2465056699998</v>
      </c>
      <c r="G8" s="127">
        <v>0.97770195505620605</v>
      </c>
      <c r="H8" s="128"/>
    </row>
    <row r="9" spans="1:8" ht="22.9" customHeight="1" x14ac:dyDescent="0.25">
      <c r="A9" s="126" t="s">
        <v>23</v>
      </c>
      <c r="B9" s="161">
        <v>1909768.2143300001</v>
      </c>
      <c r="C9" s="161">
        <v>2055257.6572400001</v>
      </c>
      <c r="D9" s="161">
        <v>2025648.60955863</v>
      </c>
      <c r="E9" s="161">
        <v>2024664.49856356</v>
      </c>
      <c r="F9" s="161">
        <v>2016448.60663277</v>
      </c>
      <c r="G9" s="127">
        <v>0.98511468449288098</v>
      </c>
      <c r="H9" s="128"/>
    </row>
    <row r="10" spans="1:8" ht="22.9" customHeight="1" x14ac:dyDescent="0.25">
      <c r="A10" s="126" t="s">
        <v>96</v>
      </c>
      <c r="B10" s="161">
        <v>951.057275</v>
      </c>
      <c r="C10" s="161">
        <v>1235.9211969999999</v>
      </c>
      <c r="D10" s="161">
        <v>1176.49596425</v>
      </c>
      <c r="E10" s="161">
        <v>1175.92284025</v>
      </c>
      <c r="F10" s="161">
        <v>1010.88911484</v>
      </c>
      <c r="G10" s="127">
        <v>0.95145454508294103</v>
      </c>
      <c r="H10" s="128"/>
    </row>
    <row r="11" spans="1:8" ht="22.9" customHeight="1" x14ac:dyDescent="0.25">
      <c r="A11" s="126" t="s">
        <v>90</v>
      </c>
      <c r="B11" s="161">
        <v>1067.1616919999999</v>
      </c>
      <c r="C11" s="161">
        <v>1437.1624919999999</v>
      </c>
      <c r="D11" s="161">
        <v>1398.4056576400001</v>
      </c>
      <c r="E11" s="161">
        <v>1397.22885729</v>
      </c>
      <c r="F11" s="161">
        <v>1173.59322069</v>
      </c>
      <c r="G11" s="127">
        <v>0.97221355627335704</v>
      </c>
      <c r="H11" s="128"/>
    </row>
    <row r="12" spans="1:8" ht="22.9" customHeight="1" x14ac:dyDescent="0.25">
      <c r="A12" s="126" t="s">
        <v>147</v>
      </c>
      <c r="B12" s="161">
        <v>43.395423000000001</v>
      </c>
      <c r="C12" s="161">
        <v>55.795423</v>
      </c>
      <c r="D12" s="161">
        <v>54.11399179</v>
      </c>
      <c r="E12" s="161">
        <v>54.113991570000003</v>
      </c>
      <c r="F12" s="161">
        <v>47.440129769999999</v>
      </c>
      <c r="G12" s="127">
        <v>0.96986434837137103</v>
      </c>
      <c r="H12" s="128"/>
    </row>
    <row r="13" spans="1:8" ht="22.9" customHeight="1" x14ac:dyDescent="0.25">
      <c r="A13" s="126" t="s">
        <v>107</v>
      </c>
      <c r="B13" s="161">
        <v>744.48867099999995</v>
      </c>
      <c r="C13" s="161">
        <v>759.19367099999999</v>
      </c>
      <c r="D13" s="161">
        <v>627.60443785999996</v>
      </c>
      <c r="E13" s="161">
        <v>626.04407019999996</v>
      </c>
      <c r="F13" s="161">
        <v>569.13008898999999</v>
      </c>
      <c r="G13" s="127">
        <v>0.82461708272064904</v>
      </c>
      <c r="H13" s="128"/>
    </row>
    <row r="14" spans="1:8" ht="22.9" customHeight="1" x14ac:dyDescent="0.25">
      <c r="A14" s="126" t="s">
        <v>284</v>
      </c>
      <c r="B14" s="161">
        <v>0</v>
      </c>
      <c r="C14" s="161">
        <v>1231.661445</v>
      </c>
      <c r="D14" s="161">
        <v>1137.7860618499999</v>
      </c>
      <c r="E14" s="161">
        <v>1136.6378600200001</v>
      </c>
      <c r="F14" s="161">
        <v>1083.01907957</v>
      </c>
      <c r="G14" s="127">
        <v>0.922849265627536</v>
      </c>
      <c r="H14" s="128"/>
    </row>
    <row r="15" spans="1:8" ht="22.9" customHeight="1" x14ac:dyDescent="0.25">
      <c r="A15" s="126" t="s">
        <v>78</v>
      </c>
      <c r="B15" s="161">
        <v>2697.7150000000001</v>
      </c>
      <c r="C15" s="161">
        <v>2697.7150000000001</v>
      </c>
      <c r="D15" s="161">
        <v>2659.1444976299999</v>
      </c>
      <c r="E15" s="161">
        <v>2659.1444976299999</v>
      </c>
      <c r="F15" s="161">
        <v>2398.5716596900002</v>
      </c>
      <c r="G15" s="127">
        <v>0.985702528854975</v>
      </c>
      <c r="H15" s="128"/>
    </row>
    <row r="16" spans="1:8" ht="22.9" customHeight="1" x14ac:dyDescent="0.25">
      <c r="A16" s="126" t="s">
        <v>28</v>
      </c>
      <c r="B16" s="161">
        <v>132881.994549</v>
      </c>
      <c r="C16" s="161">
        <v>151352.15419299999</v>
      </c>
      <c r="D16" s="161">
        <v>147155.10893515</v>
      </c>
      <c r="E16" s="161">
        <v>147155.10893515</v>
      </c>
      <c r="F16" s="161">
        <v>146971.37629817001</v>
      </c>
      <c r="G16" s="127">
        <v>0.97226966949873705</v>
      </c>
      <c r="H16" s="128"/>
    </row>
    <row r="17" spans="1:8" ht="22.9" customHeight="1" x14ac:dyDescent="0.25">
      <c r="A17" s="110" t="s">
        <v>140</v>
      </c>
      <c r="B17" s="163">
        <v>61.266840000000002</v>
      </c>
      <c r="C17" s="163">
        <v>55.130764999999997</v>
      </c>
      <c r="D17" s="163">
        <v>48.58</v>
      </c>
      <c r="E17" s="163">
        <v>47.59625999</v>
      </c>
      <c r="F17" s="163">
        <v>40.02068422</v>
      </c>
      <c r="G17" s="112">
        <v>0.86333392961262201</v>
      </c>
      <c r="H17" s="128"/>
    </row>
    <row r="18" spans="1:8" ht="22.9" customHeight="1" x14ac:dyDescent="0.25">
      <c r="A18" s="126" t="s">
        <v>142</v>
      </c>
      <c r="B18" s="161">
        <v>113.422591</v>
      </c>
      <c r="C18" s="161">
        <v>123.23017</v>
      </c>
      <c r="D18" s="161">
        <v>114.63698662</v>
      </c>
      <c r="E18" s="161">
        <v>114.63698662</v>
      </c>
      <c r="F18" s="161">
        <v>107.49684316</v>
      </c>
      <c r="G18" s="127">
        <v>0.93026721151159697</v>
      </c>
      <c r="H18" s="128"/>
    </row>
    <row r="19" spans="1:8" ht="22.9" customHeight="1" x14ac:dyDescent="0.25">
      <c r="A19" s="126" t="s">
        <v>91</v>
      </c>
      <c r="B19" s="161">
        <v>971.305115</v>
      </c>
      <c r="C19" s="161">
        <v>895.35511499999996</v>
      </c>
      <c r="D19" s="161">
        <v>856.19765138000002</v>
      </c>
      <c r="E19" s="161">
        <v>853.30895448000001</v>
      </c>
      <c r="F19" s="161">
        <v>730.85026306999998</v>
      </c>
      <c r="G19" s="127">
        <v>0.953039682450466</v>
      </c>
      <c r="H19" s="128"/>
    </row>
    <row r="20" spans="1:8" ht="22.9" customHeight="1" x14ac:dyDescent="0.25">
      <c r="A20" s="126" t="s">
        <v>82</v>
      </c>
      <c r="B20" s="161">
        <v>2536.0975509999998</v>
      </c>
      <c r="C20" s="161">
        <v>2955.353282</v>
      </c>
      <c r="D20" s="161">
        <v>2896.7839804999999</v>
      </c>
      <c r="E20" s="161">
        <v>2896.7839804999999</v>
      </c>
      <c r="F20" s="161">
        <v>2475.8495523699999</v>
      </c>
      <c r="G20" s="127">
        <v>0.98018196272617397</v>
      </c>
      <c r="H20" s="128"/>
    </row>
    <row r="21" spans="1:8" ht="22.9" customHeight="1" x14ac:dyDescent="0.25">
      <c r="A21" s="126" t="s">
        <v>110</v>
      </c>
      <c r="B21" s="161">
        <v>464.15683200000001</v>
      </c>
      <c r="C21" s="161">
        <v>670.52470500000004</v>
      </c>
      <c r="D21" s="161">
        <v>607.45281794000005</v>
      </c>
      <c r="E21" s="161">
        <v>607.31272236999996</v>
      </c>
      <c r="F21" s="161">
        <v>538.73884756999996</v>
      </c>
      <c r="G21" s="127">
        <v>0.90572758593585301</v>
      </c>
      <c r="H21" s="128"/>
    </row>
    <row r="22" spans="1:8" ht="22.9" customHeight="1" x14ac:dyDescent="0.25">
      <c r="A22" s="126" t="s">
        <v>88</v>
      </c>
      <c r="B22" s="161">
        <v>1222.305466</v>
      </c>
      <c r="C22" s="161">
        <v>1794.8515749999999</v>
      </c>
      <c r="D22" s="161">
        <v>1794.85157256</v>
      </c>
      <c r="E22" s="161">
        <v>1794.85157256</v>
      </c>
      <c r="F22" s="161">
        <v>1708.08434981</v>
      </c>
      <c r="G22" s="127">
        <v>0.999999998640556</v>
      </c>
      <c r="H22" s="128"/>
    </row>
    <row r="23" spans="1:8" ht="22.9" customHeight="1" x14ac:dyDescent="0.25">
      <c r="A23" s="126" t="s">
        <v>286</v>
      </c>
      <c r="B23" s="161">
        <v>0</v>
      </c>
      <c r="C23" s="161">
        <v>12.097988000000001</v>
      </c>
      <c r="D23" s="161">
        <v>6.6208067799999997</v>
      </c>
      <c r="E23" s="161">
        <v>6.6208067799999997</v>
      </c>
      <c r="F23" s="161">
        <v>3.56391312</v>
      </c>
      <c r="G23" s="127">
        <v>0.54726511383545795</v>
      </c>
      <c r="H23" s="128"/>
    </row>
    <row r="24" spans="1:8" ht="22.9" customHeight="1" x14ac:dyDescent="0.25">
      <c r="A24" s="126" t="s">
        <v>83</v>
      </c>
      <c r="B24" s="161">
        <v>1900.364356</v>
      </c>
      <c r="C24" s="161">
        <v>2653.364356</v>
      </c>
      <c r="D24" s="161">
        <v>2651.9559615500002</v>
      </c>
      <c r="E24" s="161">
        <v>2651.8761474600001</v>
      </c>
      <c r="F24" s="161">
        <v>2510.0089963800001</v>
      </c>
      <c r="G24" s="127">
        <v>0.99943912394216305</v>
      </c>
      <c r="H24" s="128"/>
    </row>
    <row r="25" spans="1:8" ht="22.9" customHeight="1" x14ac:dyDescent="0.25">
      <c r="A25" s="126" t="s">
        <v>101</v>
      </c>
      <c r="B25" s="161">
        <v>734.17830300000003</v>
      </c>
      <c r="C25" s="161">
        <v>876.79114600000003</v>
      </c>
      <c r="D25" s="161">
        <v>770.88431018000006</v>
      </c>
      <c r="E25" s="161">
        <v>770.88428063000003</v>
      </c>
      <c r="F25" s="161">
        <v>688.31783648999999</v>
      </c>
      <c r="G25" s="127">
        <v>0.879210840742227</v>
      </c>
      <c r="H25" s="128"/>
    </row>
    <row r="26" spans="1:8" ht="22.9" customHeight="1" x14ac:dyDescent="0.25">
      <c r="A26" s="126" t="s">
        <v>39</v>
      </c>
      <c r="B26" s="161">
        <v>51354.442693999998</v>
      </c>
      <c r="C26" s="161">
        <v>62246.631950000003</v>
      </c>
      <c r="D26" s="161">
        <v>61945.437888990004</v>
      </c>
      <c r="E26" s="161">
        <v>61944.354822729998</v>
      </c>
      <c r="F26" s="161">
        <v>56083.995190809997</v>
      </c>
      <c r="G26" s="127">
        <v>0.99514387979235897</v>
      </c>
      <c r="H26" s="128"/>
    </row>
    <row r="27" spans="1:8" ht="22.9" customHeight="1" x14ac:dyDescent="0.25">
      <c r="A27" s="126" t="s">
        <v>50</v>
      </c>
      <c r="B27" s="161">
        <v>9423.5905760000005</v>
      </c>
      <c r="C27" s="161">
        <v>9749.0905760000005</v>
      </c>
      <c r="D27" s="161">
        <v>9716.0493070299999</v>
      </c>
      <c r="E27" s="161">
        <v>9716.0493070299999</v>
      </c>
      <c r="F27" s="161">
        <v>8963.9362739000007</v>
      </c>
      <c r="G27" s="127">
        <v>0.99661083577873999</v>
      </c>
      <c r="H27" s="128"/>
    </row>
    <row r="28" spans="1:8" ht="22.9" customHeight="1" x14ac:dyDescent="0.25">
      <c r="A28" s="126" t="s">
        <v>146</v>
      </c>
      <c r="B28" s="161">
        <v>40.635874000000001</v>
      </c>
      <c r="C28" s="161">
        <v>40.635874000000001</v>
      </c>
      <c r="D28" s="161">
        <v>34.42307272</v>
      </c>
      <c r="E28" s="161">
        <v>34.42307272</v>
      </c>
      <c r="F28" s="161">
        <v>32.208674129999999</v>
      </c>
      <c r="G28" s="127">
        <v>0.84711043055207802</v>
      </c>
      <c r="H28" s="128"/>
    </row>
    <row r="29" spans="1:8" ht="22.9" customHeight="1" x14ac:dyDescent="0.25">
      <c r="A29" s="126" t="s">
        <v>102</v>
      </c>
      <c r="B29" s="161">
        <v>719.441191</v>
      </c>
      <c r="C29" s="161">
        <v>1083.0547979999999</v>
      </c>
      <c r="D29" s="161">
        <v>1004.38254149</v>
      </c>
      <c r="E29" s="161">
        <v>1003.40093568</v>
      </c>
      <c r="F29" s="161">
        <v>865.71467896000001</v>
      </c>
      <c r="G29" s="127">
        <v>0.92645444859568404</v>
      </c>
      <c r="H29" s="128"/>
    </row>
    <row r="30" spans="1:8" ht="22.9" customHeight="1" x14ac:dyDescent="0.25">
      <c r="A30" s="110" t="s">
        <v>75</v>
      </c>
      <c r="B30" s="163">
        <v>1962.7285999999999</v>
      </c>
      <c r="C30" s="163">
        <v>1996.2862970000001</v>
      </c>
      <c r="D30" s="163">
        <v>1811.97088216</v>
      </c>
      <c r="E30" s="163">
        <v>1811.95288179</v>
      </c>
      <c r="F30" s="163">
        <v>1440.87661439</v>
      </c>
      <c r="G30" s="112">
        <v>0.907661834133203</v>
      </c>
      <c r="H30" s="128"/>
    </row>
    <row r="31" spans="1:8" ht="22.9" customHeight="1" x14ac:dyDescent="0.25">
      <c r="A31" s="126" t="s">
        <v>145</v>
      </c>
      <c r="B31" s="161">
        <v>86.040594999999996</v>
      </c>
      <c r="C31" s="161">
        <v>86.040594999999996</v>
      </c>
      <c r="D31" s="161">
        <v>72.315354639999995</v>
      </c>
      <c r="E31" s="161">
        <v>71.790122210000007</v>
      </c>
      <c r="F31" s="161">
        <v>68.666503980000002</v>
      </c>
      <c r="G31" s="127">
        <v>0.834375008796719</v>
      </c>
      <c r="H31" s="128"/>
    </row>
    <row r="32" spans="1:8" ht="22.9" customHeight="1" x14ac:dyDescent="0.25">
      <c r="A32" s="110" t="s">
        <v>58</v>
      </c>
      <c r="B32" s="163">
        <v>6608.2190049999999</v>
      </c>
      <c r="C32" s="163">
        <v>9065.4662850000004</v>
      </c>
      <c r="D32" s="163">
        <v>7942.7250916700004</v>
      </c>
      <c r="E32" s="163">
        <v>7942.7250604299998</v>
      </c>
      <c r="F32" s="163">
        <v>6640.3891921100003</v>
      </c>
      <c r="G32" s="112">
        <v>0.87615185040975496</v>
      </c>
      <c r="H32" s="128"/>
    </row>
    <row r="33" spans="1:8" ht="22.9" customHeight="1" x14ac:dyDescent="0.25">
      <c r="A33" s="126" t="s">
        <v>136</v>
      </c>
      <c r="B33" s="161">
        <v>167.848062</v>
      </c>
      <c r="C33" s="161">
        <v>242.248062</v>
      </c>
      <c r="D33" s="161">
        <v>235.74218328000001</v>
      </c>
      <c r="E33" s="161">
        <v>235.02816289</v>
      </c>
      <c r="F33" s="161">
        <v>205.53065135</v>
      </c>
      <c r="G33" s="127">
        <v>0.97019625647201202</v>
      </c>
      <c r="H33" s="128"/>
    </row>
    <row r="34" spans="1:8" ht="22.9" customHeight="1" x14ac:dyDescent="0.25">
      <c r="A34" s="126" t="s">
        <v>95</v>
      </c>
      <c r="B34" s="161">
        <v>1018.885951</v>
      </c>
      <c r="C34" s="161">
        <v>1183.529982</v>
      </c>
      <c r="D34" s="161">
        <v>1146.1723936000001</v>
      </c>
      <c r="E34" s="161">
        <v>1145.5897988900001</v>
      </c>
      <c r="F34" s="161">
        <v>1018.55959379</v>
      </c>
      <c r="G34" s="127">
        <v>0.96794320069028905</v>
      </c>
      <c r="H34" s="128"/>
    </row>
    <row r="35" spans="1:8" ht="22.9" customHeight="1" x14ac:dyDescent="0.25">
      <c r="A35" s="126" t="s">
        <v>116</v>
      </c>
      <c r="B35" s="161">
        <v>447.77762999999999</v>
      </c>
      <c r="C35" s="161">
        <v>489.68098800000001</v>
      </c>
      <c r="D35" s="161">
        <v>483.39069340999998</v>
      </c>
      <c r="E35" s="161">
        <v>483.18689604999997</v>
      </c>
      <c r="F35" s="161">
        <v>410.00530792000001</v>
      </c>
      <c r="G35" s="127">
        <v>0.98673811704121195</v>
      </c>
      <c r="H35" s="128"/>
    </row>
    <row r="36" spans="1:8" ht="22.9" customHeight="1" x14ac:dyDescent="0.25">
      <c r="A36" s="126" t="s">
        <v>37</v>
      </c>
      <c r="B36" s="161">
        <v>40595.400831999999</v>
      </c>
      <c r="C36" s="161">
        <v>49048.734103000003</v>
      </c>
      <c r="D36" s="161">
        <v>48851.68762425</v>
      </c>
      <c r="E36" s="161">
        <v>48805.26673766</v>
      </c>
      <c r="F36" s="161">
        <v>47196.589702370002</v>
      </c>
      <c r="G36" s="127">
        <v>0.99503621510743301</v>
      </c>
      <c r="H36" s="128"/>
    </row>
    <row r="37" spans="1:8" ht="22.9" customHeight="1" x14ac:dyDescent="0.25">
      <c r="A37" s="126" t="s">
        <v>128</v>
      </c>
      <c r="B37" s="161">
        <v>296.71793500000001</v>
      </c>
      <c r="C37" s="161">
        <v>310.71793500000001</v>
      </c>
      <c r="D37" s="161">
        <v>236.89441131000001</v>
      </c>
      <c r="E37" s="161">
        <v>235.81494021</v>
      </c>
      <c r="F37" s="161">
        <v>224.74956345999999</v>
      </c>
      <c r="G37" s="127">
        <v>0.75893572158942202</v>
      </c>
      <c r="H37" s="128"/>
    </row>
    <row r="38" spans="1:8" ht="22.9" customHeight="1" x14ac:dyDescent="0.25">
      <c r="A38" s="110" t="s">
        <v>44</v>
      </c>
      <c r="B38" s="163">
        <v>16444.486423999999</v>
      </c>
      <c r="C38" s="163">
        <v>18488.295853</v>
      </c>
      <c r="D38" s="163">
        <v>18442.271345059999</v>
      </c>
      <c r="E38" s="163">
        <v>18442.177143050001</v>
      </c>
      <c r="F38" s="163">
        <v>16281.180669089999</v>
      </c>
      <c r="G38" s="112">
        <v>0.99750551860935699</v>
      </c>
      <c r="H38" s="128"/>
    </row>
    <row r="39" spans="1:8" ht="22.9" customHeight="1" x14ac:dyDescent="0.25">
      <c r="A39" s="126" t="s">
        <v>56</v>
      </c>
      <c r="B39" s="161">
        <v>6166.3648130000001</v>
      </c>
      <c r="C39" s="161">
        <v>7630.1648130000003</v>
      </c>
      <c r="D39" s="161">
        <v>7023.8437074399999</v>
      </c>
      <c r="E39" s="161">
        <v>7023.8437074399999</v>
      </c>
      <c r="F39" s="161">
        <v>6716.3603729400002</v>
      </c>
      <c r="G39" s="127">
        <v>0.92053630289519095</v>
      </c>
      <c r="H39" s="128"/>
    </row>
    <row r="40" spans="1:8" ht="22.9" customHeight="1" x14ac:dyDescent="0.25">
      <c r="A40" s="126" t="s">
        <v>137</v>
      </c>
      <c r="B40" s="161">
        <v>170.179416</v>
      </c>
      <c r="C40" s="161">
        <v>195.59113400000001</v>
      </c>
      <c r="D40" s="161">
        <v>186.01730074</v>
      </c>
      <c r="E40" s="161">
        <v>184.64956286</v>
      </c>
      <c r="F40" s="161">
        <v>166.80951057999999</v>
      </c>
      <c r="G40" s="127">
        <v>0.94405896158871905</v>
      </c>
      <c r="H40" s="128"/>
    </row>
    <row r="41" spans="1:8" ht="22.9" customHeight="1" x14ac:dyDescent="0.25">
      <c r="A41" s="126" t="s">
        <v>108</v>
      </c>
      <c r="B41" s="161">
        <v>636.88099999999997</v>
      </c>
      <c r="C41" s="161">
        <v>684.38099999999997</v>
      </c>
      <c r="D41" s="161">
        <v>682.27431640999998</v>
      </c>
      <c r="E41" s="161">
        <v>681.75367907999998</v>
      </c>
      <c r="F41" s="161">
        <v>646.58327486999997</v>
      </c>
      <c r="G41" s="127">
        <v>0.99616102591977296</v>
      </c>
      <c r="H41" s="128"/>
    </row>
    <row r="42" spans="1:8" ht="22.9" customHeight="1" x14ac:dyDescent="0.25">
      <c r="A42" s="126" t="s">
        <v>60</v>
      </c>
      <c r="B42" s="161">
        <v>5936.457934</v>
      </c>
      <c r="C42" s="161">
        <v>7280.3790010000002</v>
      </c>
      <c r="D42" s="161">
        <v>7244.1398828800002</v>
      </c>
      <c r="E42" s="161">
        <v>7244.1051247200003</v>
      </c>
      <c r="F42" s="161">
        <v>6890.78708732</v>
      </c>
      <c r="G42" s="127">
        <v>0.995017584074261</v>
      </c>
      <c r="H42" s="128"/>
    </row>
    <row r="43" spans="1:8" ht="22.9" customHeight="1" x14ac:dyDescent="0.25">
      <c r="A43" s="126" t="s">
        <v>54</v>
      </c>
      <c r="B43" s="161">
        <v>5466.6978529999997</v>
      </c>
      <c r="C43" s="161">
        <v>5317.8030930000004</v>
      </c>
      <c r="D43" s="161">
        <v>4199.6863823200001</v>
      </c>
      <c r="E43" s="161">
        <v>4199.4747514500004</v>
      </c>
      <c r="F43" s="161">
        <v>4075.55003175</v>
      </c>
      <c r="G43" s="127">
        <v>0.78970106226345704</v>
      </c>
      <c r="H43" s="128"/>
    </row>
    <row r="44" spans="1:8" ht="22.9" customHeight="1" x14ac:dyDescent="0.25">
      <c r="A44" s="126" t="s">
        <v>74</v>
      </c>
      <c r="B44" s="161">
        <v>2509.3560010000001</v>
      </c>
      <c r="C44" s="161">
        <v>1779.308837</v>
      </c>
      <c r="D44" s="161">
        <v>1558.0403990499999</v>
      </c>
      <c r="E44" s="161">
        <v>1556.76943267</v>
      </c>
      <c r="F44" s="161">
        <v>1542.7874837700001</v>
      </c>
      <c r="G44" s="127">
        <v>0.87492929855549295</v>
      </c>
      <c r="H44" s="128"/>
    </row>
    <row r="45" spans="1:8" ht="22.9" customHeight="1" x14ac:dyDescent="0.25">
      <c r="A45" s="126" t="s">
        <v>71</v>
      </c>
      <c r="B45" s="161">
        <v>3426.940388</v>
      </c>
      <c r="C45" s="161">
        <v>5195.0903879999996</v>
      </c>
      <c r="D45" s="161">
        <v>5056.4888283199998</v>
      </c>
      <c r="E45" s="161">
        <v>5038.99272432</v>
      </c>
      <c r="F45" s="161">
        <v>4394.7047892000001</v>
      </c>
      <c r="G45" s="127">
        <v>0.96995284932085901</v>
      </c>
      <c r="H45" s="128"/>
    </row>
    <row r="46" spans="1:8" ht="22.9" customHeight="1" x14ac:dyDescent="0.25">
      <c r="A46" s="126" t="s">
        <v>32</v>
      </c>
      <c r="B46" s="161">
        <v>56943.884030000001</v>
      </c>
      <c r="C46" s="161">
        <v>92227.578097000005</v>
      </c>
      <c r="D46" s="161">
        <v>83176.010756400006</v>
      </c>
      <c r="E46" s="161">
        <v>81843.387192170005</v>
      </c>
      <c r="F46" s="161">
        <v>72616.221926269995</v>
      </c>
      <c r="G46" s="127">
        <v>0.88740687851622402</v>
      </c>
      <c r="H46" s="128"/>
    </row>
    <row r="47" spans="1:8" ht="22.9" customHeight="1" x14ac:dyDescent="0.25">
      <c r="A47" s="126" t="s">
        <v>100</v>
      </c>
      <c r="B47" s="161">
        <v>1281.041013</v>
      </c>
      <c r="C47" s="161">
        <v>1457.4307650000001</v>
      </c>
      <c r="D47" s="161">
        <v>1420.1083256899999</v>
      </c>
      <c r="E47" s="161">
        <v>1420.1083256899999</v>
      </c>
      <c r="F47" s="161">
        <v>1299.8346418599999</v>
      </c>
      <c r="G47" s="127">
        <v>0.97439162105926902</v>
      </c>
      <c r="H47" s="128"/>
    </row>
    <row r="48" spans="1:8" ht="22.9" customHeight="1" x14ac:dyDescent="0.25">
      <c r="A48" s="126" t="s">
        <v>77</v>
      </c>
      <c r="B48" s="161">
        <v>2540.0431659999999</v>
      </c>
      <c r="C48" s="161">
        <v>2972.2491399999999</v>
      </c>
      <c r="D48" s="161">
        <v>2874.4985650799999</v>
      </c>
      <c r="E48" s="161">
        <v>2873.3114249199998</v>
      </c>
      <c r="F48" s="161">
        <v>2603.13157456</v>
      </c>
      <c r="G48" s="127">
        <v>0.96671284592246598</v>
      </c>
      <c r="H48" s="128"/>
    </row>
    <row r="49" spans="1:8" ht="22.9" customHeight="1" x14ac:dyDescent="0.25">
      <c r="A49" s="126" t="s">
        <v>62</v>
      </c>
      <c r="B49" s="161">
        <v>7008.2940920000001</v>
      </c>
      <c r="C49" s="161">
        <v>5916.6902659999996</v>
      </c>
      <c r="D49" s="161">
        <v>5659.8498430700001</v>
      </c>
      <c r="E49" s="161">
        <v>5659.8498430700001</v>
      </c>
      <c r="F49" s="161">
        <v>5296.8754265699999</v>
      </c>
      <c r="G49" s="127">
        <v>0.95659052419797597</v>
      </c>
      <c r="H49" s="128"/>
    </row>
    <row r="50" spans="1:8" ht="22.9" customHeight="1" x14ac:dyDescent="0.25">
      <c r="A50" s="126" t="s">
        <v>109</v>
      </c>
      <c r="B50" s="161">
        <v>554.96398999999997</v>
      </c>
      <c r="C50" s="161">
        <v>642.85056699999996</v>
      </c>
      <c r="D50" s="161">
        <v>597.61460291000003</v>
      </c>
      <c r="E50" s="161">
        <v>597.01248107000004</v>
      </c>
      <c r="F50" s="161">
        <v>528.38104320000002</v>
      </c>
      <c r="G50" s="127">
        <v>0.92869558139473496</v>
      </c>
      <c r="H50" s="128"/>
    </row>
    <row r="51" spans="1:8" ht="22.9" customHeight="1" x14ac:dyDescent="0.25">
      <c r="A51" s="126" t="s">
        <v>94</v>
      </c>
      <c r="B51" s="161">
        <v>992.87789699999996</v>
      </c>
      <c r="C51" s="161">
        <v>1364.177897</v>
      </c>
      <c r="D51" s="161">
        <v>1331.6692643199999</v>
      </c>
      <c r="E51" s="161">
        <v>1331.3816522100001</v>
      </c>
      <c r="F51" s="161">
        <v>1173.27292358</v>
      </c>
      <c r="G51" s="127">
        <v>0.97595896776943603</v>
      </c>
      <c r="H51" s="128"/>
    </row>
    <row r="52" spans="1:8" ht="22.9" customHeight="1" x14ac:dyDescent="0.25">
      <c r="A52" s="126" t="s">
        <v>87</v>
      </c>
      <c r="B52" s="161">
        <v>1193.7836789999999</v>
      </c>
      <c r="C52" s="161">
        <v>2056.058536</v>
      </c>
      <c r="D52" s="161">
        <v>1817.7866112199999</v>
      </c>
      <c r="E52" s="161">
        <v>1817.3397180300001</v>
      </c>
      <c r="F52" s="161">
        <v>976.99775992000002</v>
      </c>
      <c r="G52" s="127">
        <v>0.883894931107156</v>
      </c>
      <c r="H52" s="128"/>
    </row>
    <row r="53" spans="1:8" ht="22.9" customHeight="1" x14ac:dyDescent="0.25">
      <c r="A53" s="126" t="s">
        <v>41</v>
      </c>
      <c r="B53" s="161">
        <v>26994.279180000001</v>
      </c>
      <c r="C53" s="161">
        <v>28386.210598999998</v>
      </c>
      <c r="D53" s="161">
        <v>28025.807276880001</v>
      </c>
      <c r="E53" s="161">
        <v>28025.608170359999</v>
      </c>
      <c r="F53" s="161">
        <v>25740.530162669998</v>
      </c>
      <c r="G53" s="127">
        <v>0.98729656333019999</v>
      </c>
      <c r="H53" s="128"/>
    </row>
    <row r="54" spans="1:8" ht="22.9" customHeight="1" x14ac:dyDescent="0.25">
      <c r="A54" s="126" t="s">
        <v>42</v>
      </c>
      <c r="B54" s="161">
        <v>21982.659005000001</v>
      </c>
      <c r="C54" s="161">
        <v>22513.452205000001</v>
      </c>
      <c r="D54" s="161">
        <v>22267.19669927</v>
      </c>
      <c r="E54" s="161">
        <v>22264.689253619999</v>
      </c>
      <c r="F54" s="161">
        <v>20616.66095985</v>
      </c>
      <c r="G54" s="127">
        <v>0.98895047507086697</v>
      </c>
      <c r="H54" s="128"/>
    </row>
    <row r="55" spans="1:8" ht="22.9" customHeight="1" x14ac:dyDescent="0.25">
      <c r="A55" s="126" t="s">
        <v>33</v>
      </c>
      <c r="B55" s="161">
        <v>46878.041709999998</v>
      </c>
      <c r="C55" s="161">
        <v>50382.795730999998</v>
      </c>
      <c r="D55" s="161">
        <v>49976.339566900002</v>
      </c>
      <c r="E55" s="161">
        <v>49854.568189819998</v>
      </c>
      <c r="F55" s="161">
        <v>45991.646920519997</v>
      </c>
      <c r="G55" s="127">
        <v>0.98951571595986298</v>
      </c>
      <c r="H55" s="128"/>
    </row>
    <row r="56" spans="1:8" ht="22.9" customHeight="1" x14ac:dyDescent="0.25">
      <c r="A56" s="126" t="s">
        <v>130</v>
      </c>
      <c r="B56" s="161">
        <v>203.16004100000001</v>
      </c>
      <c r="C56" s="161">
        <v>241.41551899999999</v>
      </c>
      <c r="D56" s="161">
        <v>240.05143426000001</v>
      </c>
      <c r="E56" s="161">
        <v>240.03431086000001</v>
      </c>
      <c r="F56" s="161">
        <v>222.84215252000001</v>
      </c>
      <c r="G56" s="127">
        <v>0.99427871022657799</v>
      </c>
      <c r="H56" s="128"/>
    </row>
    <row r="57" spans="1:8" ht="22.9" customHeight="1" x14ac:dyDescent="0.25">
      <c r="A57" s="110" t="s">
        <v>126</v>
      </c>
      <c r="B57" s="163">
        <v>312.26718399999999</v>
      </c>
      <c r="C57" s="163">
        <v>357.26718399999999</v>
      </c>
      <c r="D57" s="163">
        <v>341.98366032000001</v>
      </c>
      <c r="E57" s="163">
        <v>341.98366032000001</v>
      </c>
      <c r="F57" s="163">
        <v>304.40744997000002</v>
      </c>
      <c r="G57" s="112">
        <v>0.95722102570719203</v>
      </c>
      <c r="H57" s="128"/>
    </row>
    <row r="58" spans="1:8" ht="22.9" customHeight="1" x14ac:dyDescent="0.25">
      <c r="A58" s="126" t="s">
        <v>34</v>
      </c>
      <c r="B58" s="161">
        <v>40636.756703999999</v>
      </c>
      <c r="C58" s="161">
        <v>42872.339504000003</v>
      </c>
      <c r="D58" s="161">
        <v>42505.31483245</v>
      </c>
      <c r="E58" s="161">
        <v>42505.314832440003</v>
      </c>
      <c r="F58" s="161">
        <v>39800.647179109998</v>
      </c>
      <c r="G58" s="127">
        <v>0.99143912658356903</v>
      </c>
      <c r="H58" s="128"/>
    </row>
    <row r="59" spans="1:8" ht="22.9" customHeight="1" x14ac:dyDescent="0.25">
      <c r="A59" s="126" t="s">
        <v>93</v>
      </c>
      <c r="B59" s="161">
        <v>953.36258699999996</v>
      </c>
      <c r="C59" s="161">
        <v>1222.132527</v>
      </c>
      <c r="D59" s="161">
        <v>1125.60680499</v>
      </c>
      <c r="E59" s="161">
        <v>1103.66237879</v>
      </c>
      <c r="F59" s="161">
        <v>1013.17019629</v>
      </c>
      <c r="G59" s="127">
        <v>0.90306276480439396</v>
      </c>
      <c r="H59" s="128"/>
    </row>
    <row r="60" spans="1:8" ht="22.9" customHeight="1" x14ac:dyDescent="0.25">
      <c r="A60" s="126" t="s">
        <v>123</v>
      </c>
      <c r="B60" s="161">
        <v>349.93531899999999</v>
      </c>
      <c r="C60" s="161">
        <v>389.805004</v>
      </c>
      <c r="D60" s="161">
        <v>383.83423608999999</v>
      </c>
      <c r="E60" s="161">
        <v>382.78334003999998</v>
      </c>
      <c r="F60" s="161">
        <v>342.62296464999997</v>
      </c>
      <c r="G60" s="127">
        <v>0.98198672698414102</v>
      </c>
      <c r="H60" s="128"/>
    </row>
    <row r="61" spans="1:8" ht="22.9" customHeight="1" x14ac:dyDescent="0.25">
      <c r="A61" s="126" t="s">
        <v>64</v>
      </c>
      <c r="B61" s="161">
        <v>4423.6867430000002</v>
      </c>
      <c r="C61" s="161">
        <v>5302.064042</v>
      </c>
      <c r="D61" s="161">
        <v>5268.23382184</v>
      </c>
      <c r="E61" s="161">
        <v>5190.3992350899998</v>
      </c>
      <c r="F61" s="161">
        <v>4883.6279825299998</v>
      </c>
      <c r="G61" s="127">
        <v>0.97893937039887602</v>
      </c>
      <c r="H61" s="128"/>
    </row>
    <row r="62" spans="1:8" ht="22.9" customHeight="1" x14ac:dyDescent="0.25">
      <c r="A62" s="126" t="s">
        <v>104</v>
      </c>
      <c r="B62" s="161">
        <v>523.11017400000003</v>
      </c>
      <c r="C62" s="161">
        <v>773.11017400000003</v>
      </c>
      <c r="D62" s="161">
        <v>768.48796001000005</v>
      </c>
      <c r="E62" s="161">
        <v>768.48795915999995</v>
      </c>
      <c r="F62" s="161">
        <v>705.38378215</v>
      </c>
      <c r="G62" s="127">
        <v>0.99402127278175001</v>
      </c>
      <c r="H62" s="128"/>
    </row>
    <row r="63" spans="1:8" ht="22.9" customHeight="1" x14ac:dyDescent="0.25">
      <c r="A63" s="126" t="s">
        <v>35</v>
      </c>
      <c r="B63" s="161">
        <v>47654.692488000001</v>
      </c>
      <c r="C63" s="161">
        <v>55915.519826000003</v>
      </c>
      <c r="D63" s="161">
        <v>54861.421057929998</v>
      </c>
      <c r="E63" s="161">
        <v>54856.501557800002</v>
      </c>
      <c r="F63" s="161">
        <v>54114.641173950004</v>
      </c>
      <c r="G63" s="127">
        <v>0.98106038767956605</v>
      </c>
      <c r="H63" s="128"/>
    </row>
    <row r="64" spans="1:8" ht="22.9" customHeight="1" x14ac:dyDescent="0.25">
      <c r="A64" s="110" t="s">
        <v>105</v>
      </c>
      <c r="B64" s="163">
        <v>507.47699999999998</v>
      </c>
      <c r="C64" s="163">
        <v>471.65704899999997</v>
      </c>
      <c r="D64" s="163">
        <v>465.41889882999999</v>
      </c>
      <c r="E64" s="163">
        <v>450.50975900999998</v>
      </c>
      <c r="F64" s="163">
        <v>423.21854459000002</v>
      </c>
      <c r="G64" s="112">
        <v>0.95516384195924497</v>
      </c>
      <c r="H64" s="128"/>
    </row>
    <row r="65" spans="1:8" ht="22.9" customHeight="1" x14ac:dyDescent="0.25">
      <c r="A65" s="110" t="s">
        <v>133</v>
      </c>
      <c r="B65" s="163">
        <v>203.286901</v>
      </c>
      <c r="C65" s="163">
        <v>213.791346</v>
      </c>
      <c r="D65" s="163">
        <v>202.43956048999999</v>
      </c>
      <c r="E65" s="163">
        <v>202.43956048999999</v>
      </c>
      <c r="F65" s="163">
        <v>177.97150424</v>
      </c>
      <c r="G65" s="112">
        <v>0.94690250226498895</v>
      </c>
      <c r="H65" s="128"/>
    </row>
    <row r="66" spans="1:8" ht="22.9" customHeight="1" x14ac:dyDescent="0.25">
      <c r="A66" s="126" t="s">
        <v>129</v>
      </c>
      <c r="B66" s="161">
        <v>238.71693300000001</v>
      </c>
      <c r="C66" s="161">
        <v>546.969742</v>
      </c>
      <c r="D66" s="161">
        <v>512.36363126000003</v>
      </c>
      <c r="E66" s="161">
        <v>512.36363126000003</v>
      </c>
      <c r="F66" s="161">
        <v>392.33327085000002</v>
      </c>
      <c r="G66" s="127">
        <v>0.93673121549016203</v>
      </c>
      <c r="H66" s="128"/>
    </row>
    <row r="67" spans="1:8" ht="22.9" customHeight="1" x14ac:dyDescent="0.25">
      <c r="A67" s="126" t="s">
        <v>127</v>
      </c>
      <c r="B67" s="161">
        <v>240.11048099999999</v>
      </c>
      <c r="C67" s="161">
        <v>253.18548100000001</v>
      </c>
      <c r="D67" s="161">
        <v>234.10901727999999</v>
      </c>
      <c r="E67" s="161">
        <v>233.93731007</v>
      </c>
      <c r="F67" s="161">
        <v>219.51110212</v>
      </c>
      <c r="G67" s="127">
        <v>0.92397600820562098</v>
      </c>
      <c r="H67" s="128"/>
    </row>
    <row r="68" spans="1:8" ht="22.9" customHeight="1" x14ac:dyDescent="0.25">
      <c r="A68" s="126" t="s">
        <v>89</v>
      </c>
      <c r="B68" s="161">
        <v>992.47742900000003</v>
      </c>
      <c r="C68" s="161">
        <v>992.47742900000003</v>
      </c>
      <c r="D68" s="161">
        <v>743.89202814999999</v>
      </c>
      <c r="E68" s="161">
        <v>741.18161745999998</v>
      </c>
      <c r="F68" s="161">
        <v>694.40091875999997</v>
      </c>
      <c r="G68" s="127">
        <v>0.74679946949201603</v>
      </c>
      <c r="H68" s="128"/>
    </row>
    <row r="69" spans="1:8" ht="22.9" customHeight="1" x14ac:dyDescent="0.25">
      <c r="A69" s="126" t="s">
        <v>135</v>
      </c>
      <c r="B69" s="161">
        <v>190.59202400000001</v>
      </c>
      <c r="C69" s="161">
        <v>229.59202400000001</v>
      </c>
      <c r="D69" s="161">
        <v>207.8825583</v>
      </c>
      <c r="E69" s="161">
        <v>207.8825583</v>
      </c>
      <c r="F69" s="161">
        <v>193.37312141999999</v>
      </c>
      <c r="G69" s="127">
        <v>0.905443293186875</v>
      </c>
      <c r="H69" s="128"/>
    </row>
    <row r="70" spans="1:8" ht="22.9" customHeight="1" x14ac:dyDescent="0.25">
      <c r="A70" s="126" t="s">
        <v>84</v>
      </c>
      <c r="B70" s="161">
        <v>1796.960566</v>
      </c>
      <c r="C70" s="161">
        <v>2023.943704</v>
      </c>
      <c r="D70" s="161">
        <v>1767.8961799399999</v>
      </c>
      <c r="E70" s="161">
        <v>1733.5009742300001</v>
      </c>
      <c r="F70" s="161">
        <v>1612.87098489</v>
      </c>
      <c r="G70" s="127">
        <v>0.856496636148532</v>
      </c>
      <c r="H70" s="128"/>
    </row>
    <row r="71" spans="1:8" ht="22.9" customHeight="1" x14ac:dyDescent="0.25">
      <c r="A71" s="110" t="s">
        <v>112</v>
      </c>
      <c r="B71" s="163">
        <v>544.82817799999998</v>
      </c>
      <c r="C71" s="163">
        <v>647.14369799999997</v>
      </c>
      <c r="D71" s="163">
        <v>627.75933788999998</v>
      </c>
      <c r="E71" s="163">
        <v>627.20940464</v>
      </c>
      <c r="F71" s="163">
        <v>510.45507393000003</v>
      </c>
      <c r="G71" s="112">
        <v>0.96919649620075599</v>
      </c>
      <c r="H71" s="128"/>
    </row>
    <row r="72" spans="1:8" ht="22.9" customHeight="1" x14ac:dyDescent="0.25">
      <c r="A72" s="110" t="s">
        <v>111</v>
      </c>
      <c r="B72" s="163">
        <v>566.97559000000001</v>
      </c>
      <c r="C72" s="163">
        <v>666.69676500000003</v>
      </c>
      <c r="D72" s="163">
        <v>661.52216973999998</v>
      </c>
      <c r="E72" s="163">
        <v>661.42081957000005</v>
      </c>
      <c r="F72" s="163">
        <v>534.71605556999998</v>
      </c>
      <c r="G72" s="112">
        <v>0.99208643913248895</v>
      </c>
      <c r="H72" s="128"/>
    </row>
    <row r="73" spans="1:8" ht="22.9" customHeight="1" x14ac:dyDescent="0.25">
      <c r="A73" s="126" t="s">
        <v>134</v>
      </c>
      <c r="B73" s="161">
        <v>264.394881</v>
      </c>
      <c r="C73" s="161">
        <v>272.74264099999999</v>
      </c>
      <c r="D73" s="161">
        <v>241.48538464000001</v>
      </c>
      <c r="E73" s="161">
        <v>241.03633456</v>
      </c>
      <c r="F73" s="161">
        <v>221.94431062999999</v>
      </c>
      <c r="G73" s="127">
        <v>0.88375009377429903</v>
      </c>
      <c r="H73" s="128"/>
    </row>
    <row r="74" spans="1:8" ht="22.9" customHeight="1" x14ac:dyDescent="0.25">
      <c r="A74" s="126" t="s">
        <v>97</v>
      </c>
      <c r="B74" s="161">
        <v>603.71219199999996</v>
      </c>
      <c r="C74" s="161">
        <v>1357.5985889999999</v>
      </c>
      <c r="D74" s="161">
        <v>1252.77176216</v>
      </c>
      <c r="E74" s="161">
        <v>1252.72908151</v>
      </c>
      <c r="F74" s="161">
        <v>1064.82843523</v>
      </c>
      <c r="G74" s="127">
        <v>0.92275367082751103</v>
      </c>
      <c r="H74" s="128"/>
    </row>
    <row r="75" spans="1:8" ht="22.9" customHeight="1" x14ac:dyDescent="0.25">
      <c r="A75" s="126" t="s">
        <v>125</v>
      </c>
      <c r="B75" s="161">
        <v>335.62456800000001</v>
      </c>
      <c r="C75" s="161">
        <v>382.55864300000002</v>
      </c>
      <c r="D75" s="161">
        <v>334.03644854999999</v>
      </c>
      <c r="E75" s="161">
        <v>333.44381765000003</v>
      </c>
      <c r="F75" s="161">
        <v>296.65829778</v>
      </c>
      <c r="G75" s="127">
        <v>0.87161491120722101</v>
      </c>
      <c r="H75" s="128"/>
    </row>
    <row r="76" spans="1:8" s="238" customFormat="1" ht="22.9" customHeight="1" x14ac:dyDescent="0.25">
      <c r="A76" s="191" t="s">
        <v>132</v>
      </c>
      <c r="B76" s="240">
        <v>215.24956499999999</v>
      </c>
      <c r="C76" s="240">
        <v>270.24956500000002</v>
      </c>
      <c r="D76" s="240">
        <v>269.69797520999998</v>
      </c>
      <c r="E76" s="240">
        <v>269.69797520999998</v>
      </c>
      <c r="F76" s="240">
        <v>234.53224545</v>
      </c>
      <c r="G76" s="198">
        <v>0.99795896141405405</v>
      </c>
      <c r="H76" s="199"/>
    </row>
    <row r="77" spans="1:8" ht="22.9" customHeight="1" x14ac:dyDescent="0.25">
      <c r="A77" s="110" t="s">
        <v>51</v>
      </c>
      <c r="B77" s="163">
        <v>7516.0342780000001</v>
      </c>
      <c r="C77" s="163">
        <v>7945.8508869999996</v>
      </c>
      <c r="D77" s="163">
        <v>7886.9674310999999</v>
      </c>
      <c r="E77" s="163">
        <v>7882.4032961100002</v>
      </c>
      <c r="F77" s="163">
        <v>7276.9225247499999</v>
      </c>
      <c r="G77" s="112">
        <v>0.99201500357956596</v>
      </c>
      <c r="H77" s="128"/>
    </row>
    <row r="78" spans="1:8" ht="22.9" customHeight="1" x14ac:dyDescent="0.25">
      <c r="A78" s="110" t="s">
        <v>76</v>
      </c>
      <c r="B78" s="163">
        <v>2215.6536460000002</v>
      </c>
      <c r="C78" s="163">
        <v>2817.9568770000001</v>
      </c>
      <c r="D78" s="163">
        <v>2792.71201535</v>
      </c>
      <c r="E78" s="163">
        <v>2786.6124966799998</v>
      </c>
      <c r="F78" s="163">
        <v>2554.1014543900001</v>
      </c>
      <c r="G78" s="112">
        <v>0.98887691271082501</v>
      </c>
      <c r="H78" s="128"/>
    </row>
    <row r="79" spans="1:8" ht="22.9" customHeight="1" x14ac:dyDescent="0.25">
      <c r="A79" s="110" t="s">
        <v>113</v>
      </c>
      <c r="B79" s="163">
        <v>566.70360600000004</v>
      </c>
      <c r="C79" s="163">
        <v>593.51781200000005</v>
      </c>
      <c r="D79" s="163">
        <v>584.74835097000005</v>
      </c>
      <c r="E79" s="163">
        <v>584.74649846</v>
      </c>
      <c r="F79" s="163">
        <v>526.98850258000004</v>
      </c>
      <c r="G79" s="112">
        <v>0.98522148221560002</v>
      </c>
      <c r="H79" s="128"/>
    </row>
    <row r="80" spans="1:8" ht="22.9" customHeight="1" x14ac:dyDescent="0.25">
      <c r="A80" s="110" t="s">
        <v>122</v>
      </c>
      <c r="B80" s="163">
        <v>300.80612400000001</v>
      </c>
      <c r="C80" s="163">
        <v>312.649496</v>
      </c>
      <c r="D80" s="163">
        <v>279.68490598</v>
      </c>
      <c r="E80" s="163">
        <v>279.68490598</v>
      </c>
      <c r="F80" s="163">
        <v>245.90064201999999</v>
      </c>
      <c r="G80" s="112">
        <v>0.89456375128779997</v>
      </c>
      <c r="H80" s="128"/>
    </row>
    <row r="81" spans="1:8" ht="22.9" customHeight="1" x14ac:dyDescent="0.25">
      <c r="A81" s="110" t="s">
        <v>139</v>
      </c>
      <c r="B81" s="163">
        <v>83.198842999999997</v>
      </c>
      <c r="C81" s="163">
        <v>101.85818999999999</v>
      </c>
      <c r="D81" s="163">
        <v>91.470298769999999</v>
      </c>
      <c r="E81" s="163">
        <v>91.35294021</v>
      </c>
      <c r="F81" s="163">
        <v>76.518909910000005</v>
      </c>
      <c r="G81" s="112">
        <v>0.89686396557802595</v>
      </c>
      <c r="H81" s="128"/>
    </row>
    <row r="82" spans="1:8" ht="22.9" customHeight="1" x14ac:dyDescent="0.25">
      <c r="A82" s="126" t="s">
        <v>120</v>
      </c>
      <c r="B82" s="161">
        <v>336.82190300000002</v>
      </c>
      <c r="C82" s="161">
        <v>601.263642</v>
      </c>
      <c r="D82" s="161">
        <v>511.03301388</v>
      </c>
      <c r="E82" s="161">
        <v>511.03301388</v>
      </c>
      <c r="F82" s="161">
        <v>344.51629718999999</v>
      </c>
      <c r="G82" s="127">
        <v>0.84993167419892002</v>
      </c>
      <c r="H82" s="128"/>
    </row>
    <row r="83" spans="1:8" ht="22.9" customHeight="1" x14ac:dyDescent="0.25">
      <c r="A83" s="126" t="s">
        <v>141</v>
      </c>
      <c r="B83" s="161">
        <v>74.499306000000004</v>
      </c>
      <c r="C83" s="161">
        <v>121.09044299999999</v>
      </c>
      <c r="D83" s="161">
        <v>113.39756825000001</v>
      </c>
      <c r="E83" s="161">
        <v>113.39756825000001</v>
      </c>
      <c r="F83" s="161">
        <v>101.91293798</v>
      </c>
      <c r="G83" s="127">
        <v>0.93647000903283495</v>
      </c>
      <c r="H83" s="128"/>
    </row>
    <row r="84" spans="1:8" ht="22.9" customHeight="1" x14ac:dyDescent="0.25">
      <c r="A84" s="126" t="s">
        <v>85</v>
      </c>
      <c r="B84" s="161">
        <v>2102.1212740000001</v>
      </c>
      <c r="C84" s="161">
        <v>2053.487619</v>
      </c>
      <c r="D84" s="161">
        <v>1984.41881214</v>
      </c>
      <c r="E84" s="161">
        <v>1909.8702226400001</v>
      </c>
      <c r="F84" s="161">
        <v>1707.5763612000001</v>
      </c>
      <c r="G84" s="127">
        <v>0.93006171791289505</v>
      </c>
      <c r="H84" s="128"/>
    </row>
    <row r="85" spans="1:8" ht="22.9" customHeight="1" x14ac:dyDescent="0.25">
      <c r="A85" s="110" t="s">
        <v>271</v>
      </c>
      <c r="B85" s="163">
        <v>197241.30985699999</v>
      </c>
      <c r="C85" s="163">
        <v>205710.21893599999</v>
      </c>
      <c r="D85" s="163">
        <v>202754.36496400001</v>
      </c>
      <c r="E85" s="163">
        <v>202715.10509306</v>
      </c>
      <c r="F85" s="163">
        <v>178904.01803902001</v>
      </c>
      <c r="G85" s="112">
        <v>0.98544013098410099</v>
      </c>
      <c r="H85" s="128"/>
    </row>
    <row r="86" spans="1:8" ht="22.9" customHeight="1" x14ac:dyDescent="0.25">
      <c r="A86" s="126" t="s">
        <v>68</v>
      </c>
      <c r="B86" s="161">
        <v>4050.5244539999999</v>
      </c>
      <c r="C86" s="161">
        <v>4984.3008870000003</v>
      </c>
      <c r="D86" s="161">
        <v>3868.1866761400001</v>
      </c>
      <c r="E86" s="161">
        <v>3840.2383334199999</v>
      </c>
      <c r="F86" s="161">
        <v>3645.4323647299998</v>
      </c>
      <c r="G86" s="127">
        <v>0.77046679574181998</v>
      </c>
      <c r="H86" s="128"/>
    </row>
    <row r="87" spans="1:8" ht="22.9" customHeight="1" x14ac:dyDescent="0.25">
      <c r="A87" s="126" t="s">
        <v>69</v>
      </c>
      <c r="B87" s="161">
        <v>4369.0119640000003</v>
      </c>
      <c r="C87" s="161">
        <v>5682.8124369999996</v>
      </c>
      <c r="D87" s="161">
        <v>4899.4690764999996</v>
      </c>
      <c r="E87" s="161">
        <v>4899.3160765000002</v>
      </c>
      <c r="F87" s="161">
        <v>4622.9362786499996</v>
      </c>
      <c r="G87" s="127">
        <v>0.86212876648914905</v>
      </c>
      <c r="H87" s="128"/>
    </row>
    <row r="88" spans="1:8" ht="22.9" customHeight="1" x14ac:dyDescent="0.25">
      <c r="A88" s="126" t="s">
        <v>276</v>
      </c>
      <c r="B88" s="161">
        <v>5431.6810530000002</v>
      </c>
      <c r="C88" s="161">
        <v>7460.2663540000003</v>
      </c>
      <c r="D88" s="161">
        <v>6886.9101650100001</v>
      </c>
      <c r="E88" s="161">
        <v>6857.9939022299995</v>
      </c>
      <c r="F88" s="161">
        <v>5392.6166424399999</v>
      </c>
      <c r="G88" s="127">
        <v>0.91926930980861299</v>
      </c>
      <c r="H88" s="128"/>
    </row>
    <row r="89" spans="1:8" ht="22.9" customHeight="1" x14ac:dyDescent="0.25">
      <c r="A89" s="126" t="s">
        <v>47</v>
      </c>
      <c r="B89" s="161">
        <v>13700.785533</v>
      </c>
      <c r="C89" s="161">
        <v>22613.679433000001</v>
      </c>
      <c r="D89" s="161">
        <v>21910.527599559999</v>
      </c>
      <c r="E89" s="161">
        <v>21907.827562269998</v>
      </c>
      <c r="F89" s="161">
        <v>18716.73550803</v>
      </c>
      <c r="G89" s="127">
        <v>0.96878650938599797</v>
      </c>
      <c r="H89" s="128"/>
    </row>
    <row r="90" spans="1:8" ht="22.9" customHeight="1" x14ac:dyDescent="0.25">
      <c r="A90" s="126" t="s">
        <v>273</v>
      </c>
      <c r="B90" s="161">
        <v>60030.018206000001</v>
      </c>
      <c r="C90" s="161">
        <v>88265.193673000002</v>
      </c>
      <c r="D90" s="161">
        <v>84175.246801639994</v>
      </c>
      <c r="E90" s="161">
        <v>84103.732141510001</v>
      </c>
      <c r="F90" s="161">
        <v>76493.808138070002</v>
      </c>
      <c r="G90" s="127">
        <v>0.95285274570509404</v>
      </c>
      <c r="H90" s="128"/>
    </row>
    <row r="91" spans="1:8" ht="22.9" customHeight="1" x14ac:dyDescent="0.25">
      <c r="A91" s="126" t="s">
        <v>53</v>
      </c>
      <c r="B91" s="161">
        <v>5784.3431039999996</v>
      </c>
      <c r="C91" s="161">
        <v>6900.3628660000004</v>
      </c>
      <c r="D91" s="161">
        <v>5662.1778502799998</v>
      </c>
      <c r="E91" s="161">
        <v>5574.9754311400002</v>
      </c>
      <c r="F91" s="161">
        <v>5046.3713160200004</v>
      </c>
      <c r="G91" s="127">
        <v>0.807924965599918</v>
      </c>
      <c r="H91" s="128"/>
    </row>
    <row r="92" spans="1:8" ht="22.9" customHeight="1" x14ac:dyDescent="0.25">
      <c r="A92" s="126" t="s">
        <v>30</v>
      </c>
      <c r="B92" s="161">
        <v>39289.6515</v>
      </c>
      <c r="C92" s="161">
        <v>111230.296323</v>
      </c>
      <c r="D92" s="161">
        <v>103872.07123835001</v>
      </c>
      <c r="E92" s="161">
        <v>103797.69788003</v>
      </c>
      <c r="F92" s="161">
        <v>94602.513540450003</v>
      </c>
      <c r="G92" s="127">
        <v>0.93317829144870201</v>
      </c>
      <c r="H92" s="128"/>
    </row>
    <row r="93" spans="1:8" ht="22.9" customHeight="1" x14ac:dyDescent="0.25">
      <c r="A93" s="126" t="s">
        <v>29</v>
      </c>
      <c r="B93" s="161">
        <v>52931.956144999996</v>
      </c>
      <c r="C93" s="161">
        <v>75353.745895999993</v>
      </c>
      <c r="D93" s="161">
        <v>65825.915815250002</v>
      </c>
      <c r="E93" s="161">
        <v>65657.936688600006</v>
      </c>
      <c r="F93" s="161">
        <v>57480.741985419998</v>
      </c>
      <c r="G93" s="127">
        <v>0.87132943303466603</v>
      </c>
      <c r="H93" s="128"/>
    </row>
    <row r="94" spans="1:8" ht="22.9" customHeight="1" x14ac:dyDescent="0.25">
      <c r="A94" s="126" t="s">
        <v>26</v>
      </c>
      <c r="B94" s="161">
        <v>187852.35290999999</v>
      </c>
      <c r="C94" s="161">
        <v>239026.45629999999</v>
      </c>
      <c r="D94" s="161">
        <v>206419.31091999999</v>
      </c>
      <c r="E94" s="161">
        <v>206419.31091999999</v>
      </c>
      <c r="F94" s="161">
        <v>188688.29765063</v>
      </c>
      <c r="G94" s="127">
        <v>0.86358353010482203</v>
      </c>
      <c r="H94" s="128"/>
    </row>
    <row r="95" spans="1:8" ht="22.9" customHeight="1" x14ac:dyDescent="0.25">
      <c r="A95" s="126" t="s">
        <v>138</v>
      </c>
      <c r="B95" s="161">
        <v>116.110326</v>
      </c>
      <c r="C95" s="161">
        <v>142.11032599999999</v>
      </c>
      <c r="D95" s="161">
        <v>126.04989965</v>
      </c>
      <c r="E95" s="161">
        <v>126.00746183</v>
      </c>
      <c r="F95" s="161">
        <v>116.73090783000001</v>
      </c>
      <c r="G95" s="127">
        <v>0.88668758546089099</v>
      </c>
      <c r="H95" s="128"/>
    </row>
    <row r="96" spans="1:8" ht="22.9" customHeight="1" x14ac:dyDescent="0.25">
      <c r="A96" s="126" t="s">
        <v>118</v>
      </c>
      <c r="B96" s="161">
        <v>452.51349499999998</v>
      </c>
      <c r="C96" s="161">
        <v>502.38912699999997</v>
      </c>
      <c r="D96" s="161">
        <v>489.34735325000003</v>
      </c>
      <c r="E96" s="161">
        <v>483.28160557000001</v>
      </c>
      <c r="F96" s="161">
        <v>432.28447425000002</v>
      </c>
      <c r="G96" s="127">
        <v>0.96196668995585199</v>
      </c>
      <c r="H96" s="128"/>
    </row>
    <row r="97" spans="1:8" ht="22.9" customHeight="1" x14ac:dyDescent="0.25">
      <c r="A97" s="126" t="s">
        <v>66</v>
      </c>
      <c r="B97" s="161">
        <v>4590.0435619999998</v>
      </c>
      <c r="C97" s="161">
        <v>4789.811831</v>
      </c>
      <c r="D97" s="161">
        <v>4770.8121191999999</v>
      </c>
      <c r="E97" s="161">
        <v>4770.15039179</v>
      </c>
      <c r="F97" s="161">
        <v>4555.5550763199999</v>
      </c>
      <c r="G97" s="127">
        <v>0.99589515415141106</v>
      </c>
      <c r="H97" s="128"/>
    </row>
    <row r="98" spans="1:8" ht="22.9" customHeight="1" x14ac:dyDescent="0.25">
      <c r="A98" s="126" t="s">
        <v>38</v>
      </c>
      <c r="B98" s="161">
        <v>33289.137305999997</v>
      </c>
      <c r="C98" s="161">
        <v>36505.425715999998</v>
      </c>
      <c r="D98" s="161">
        <v>36166.807459360003</v>
      </c>
      <c r="E98" s="161">
        <v>36158.906809200002</v>
      </c>
      <c r="F98" s="161">
        <v>34793.483112859998</v>
      </c>
      <c r="G98" s="127">
        <v>0.99050774234230798</v>
      </c>
      <c r="H98" s="128"/>
    </row>
    <row r="99" spans="1:8" ht="22.9" customHeight="1" x14ac:dyDescent="0.25">
      <c r="A99" s="126" t="s">
        <v>40</v>
      </c>
      <c r="B99" s="161">
        <v>23909.38709</v>
      </c>
      <c r="C99" s="161">
        <v>25187.419806999998</v>
      </c>
      <c r="D99" s="161">
        <v>24957.232990349999</v>
      </c>
      <c r="E99" s="161">
        <v>24912.611005589999</v>
      </c>
      <c r="F99" s="161">
        <v>24077.06548583</v>
      </c>
      <c r="G99" s="127">
        <v>0.98908944212961303</v>
      </c>
      <c r="H99" s="128"/>
    </row>
    <row r="100" spans="1:8" ht="22.9" customHeight="1" x14ac:dyDescent="0.25">
      <c r="A100" s="126" t="s">
        <v>285</v>
      </c>
      <c r="B100" s="161">
        <v>229.407905</v>
      </c>
      <c r="C100" s="161">
        <v>502.72894300000002</v>
      </c>
      <c r="D100" s="161">
        <v>433.73761966000001</v>
      </c>
      <c r="E100" s="161">
        <v>419.65034663</v>
      </c>
      <c r="F100" s="161">
        <v>396.53709313000002</v>
      </c>
      <c r="G100" s="127">
        <v>0.83474475156685002</v>
      </c>
      <c r="H100" s="128"/>
    </row>
    <row r="101" spans="1:8" ht="22.9" customHeight="1" x14ac:dyDescent="0.25">
      <c r="A101" s="126" t="s">
        <v>48</v>
      </c>
      <c r="B101" s="161">
        <v>10684.874895999999</v>
      </c>
      <c r="C101" s="161">
        <v>13173.481948000001</v>
      </c>
      <c r="D101" s="161">
        <v>13131.448418489999</v>
      </c>
      <c r="E101" s="161">
        <v>13125.289188950001</v>
      </c>
      <c r="F101" s="161">
        <v>12448.292210969999</v>
      </c>
      <c r="G101" s="127">
        <v>0.99634168405587598</v>
      </c>
      <c r="H101" s="128"/>
    </row>
    <row r="102" spans="1:8" ht="22.9" customHeight="1" x14ac:dyDescent="0.25">
      <c r="A102" s="126" t="s">
        <v>119</v>
      </c>
      <c r="B102" s="161">
        <v>429.98599999999999</v>
      </c>
      <c r="C102" s="161">
        <v>538.06100000000004</v>
      </c>
      <c r="D102" s="161">
        <v>537.52720234000003</v>
      </c>
      <c r="E102" s="161">
        <v>537.51935150999998</v>
      </c>
      <c r="F102" s="161">
        <v>482.2852542</v>
      </c>
      <c r="G102" s="127">
        <v>0.99899333255894796</v>
      </c>
      <c r="H102" s="128"/>
    </row>
    <row r="103" spans="1:8" ht="22.9" customHeight="1" x14ac:dyDescent="0.25">
      <c r="A103" s="126" t="s">
        <v>61</v>
      </c>
      <c r="B103" s="161">
        <v>3738.8075709999998</v>
      </c>
      <c r="C103" s="161">
        <v>5181.235807</v>
      </c>
      <c r="D103" s="161">
        <v>5042.0550692200004</v>
      </c>
      <c r="E103" s="161">
        <v>5037.1661672999999</v>
      </c>
      <c r="F103" s="161">
        <v>4387.2727304600003</v>
      </c>
      <c r="G103" s="127">
        <v>0.97219396200702601</v>
      </c>
      <c r="H103" s="128"/>
    </row>
    <row r="104" spans="1:8" ht="22.9" customHeight="1" x14ac:dyDescent="0.25">
      <c r="A104" s="126" t="s">
        <v>277</v>
      </c>
      <c r="B104" s="161">
        <v>5403.3214710000002</v>
      </c>
      <c r="C104" s="161">
        <v>6606.9955250000003</v>
      </c>
      <c r="D104" s="161">
        <v>6332.3005397899997</v>
      </c>
      <c r="E104" s="161">
        <v>6255.94033709</v>
      </c>
      <c r="F104" s="161">
        <v>5714.2100871100001</v>
      </c>
      <c r="G104" s="127">
        <v>0.94686613808324005</v>
      </c>
      <c r="H104" s="128"/>
    </row>
    <row r="105" spans="1:8" ht="22.9" customHeight="1" x14ac:dyDescent="0.25">
      <c r="A105" s="126" t="s">
        <v>278</v>
      </c>
      <c r="B105" s="161">
        <v>3422.6339560000001</v>
      </c>
      <c r="C105" s="161">
        <v>5121.6761859999997</v>
      </c>
      <c r="D105" s="161">
        <v>4898.5342380399998</v>
      </c>
      <c r="E105" s="161">
        <v>4898.2880696000002</v>
      </c>
      <c r="F105" s="161">
        <v>4248.2500805600002</v>
      </c>
      <c r="G105" s="127">
        <v>0.95638378759465004</v>
      </c>
      <c r="H105" s="128"/>
    </row>
    <row r="106" spans="1:8" ht="22.9" customHeight="1" x14ac:dyDescent="0.25">
      <c r="A106" s="126" t="s">
        <v>279</v>
      </c>
      <c r="B106" s="161">
        <v>3266.0199120000002</v>
      </c>
      <c r="C106" s="161">
        <v>3224.2654980000002</v>
      </c>
      <c r="D106" s="161">
        <v>2974.8327125599999</v>
      </c>
      <c r="E106" s="161">
        <v>2972.1605175700001</v>
      </c>
      <c r="F106" s="161">
        <v>2775.5526014400002</v>
      </c>
      <c r="G106" s="127">
        <v>0.92181010509637595</v>
      </c>
      <c r="H106" s="128"/>
    </row>
    <row r="107" spans="1:8" ht="22.9" customHeight="1" x14ac:dyDescent="0.25">
      <c r="A107" s="126" t="s">
        <v>272</v>
      </c>
      <c r="B107" s="161">
        <v>153980.292953</v>
      </c>
      <c r="C107" s="161">
        <v>202723.546199</v>
      </c>
      <c r="D107" s="161">
        <v>194877.66823209001</v>
      </c>
      <c r="E107" s="161">
        <v>194787.70259333999</v>
      </c>
      <c r="F107" s="161">
        <v>157912.75426998999</v>
      </c>
      <c r="G107" s="127">
        <v>0.96085386352767299</v>
      </c>
      <c r="H107" s="128"/>
    </row>
    <row r="108" spans="1:8" ht="22.9" customHeight="1" x14ac:dyDescent="0.25">
      <c r="A108" s="126" t="s">
        <v>280</v>
      </c>
      <c r="B108" s="161">
        <v>3200.7018389999998</v>
      </c>
      <c r="C108" s="161">
        <v>3165.8760240000001</v>
      </c>
      <c r="D108" s="161">
        <v>3047.52940231</v>
      </c>
      <c r="E108" s="161">
        <v>3043.1393884300001</v>
      </c>
      <c r="F108" s="161">
        <v>2896.68781055</v>
      </c>
      <c r="G108" s="127">
        <v>0.96123138283383402</v>
      </c>
      <c r="H108" s="128"/>
    </row>
    <row r="109" spans="1:8" ht="22.9" customHeight="1" x14ac:dyDescent="0.25">
      <c r="A109" s="126" t="s">
        <v>274</v>
      </c>
      <c r="B109" s="161">
        <v>37776.784915999997</v>
      </c>
      <c r="C109" s="161">
        <v>42773.332021000002</v>
      </c>
      <c r="D109" s="161">
        <v>40270.575185289999</v>
      </c>
      <c r="E109" s="161">
        <v>40263.080570589998</v>
      </c>
      <c r="F109" s="161">
        <v>34052.800215939998</v>
      </c>
      <c r="G109" s="127">
        <v>0.94131269808072104</v>
      </c>
      <c r="H109" s="128"/>
    </row>
    <row r="110" spans="1:8" ht="22.9" customHeight="1" x14ac:dyDescent="0.25">
      <c r="A110" s="126" t="s">
        <v>275</v>
      </c>
      <c r="B110" s="161">
        <v>9133.7031320000006</v>
      </c>
      <c r="C110" s="161">
        <v>10643.773493999999</v>
      </c>
      <c r="D110" s="161">
        <v>10007.520733990001</v>
      </c>
      <c r="E110" s="161">
        <v>9990.6954331500001</v>
      </c>
      <c r="F110" s="161">
        <v>9408.2067123600009</v>
      </c>
      <c r="G110" s="127">
        <v>0.938642243634915</v>
      </c>
      <c r="H110" s="128"/>
    </row>
    <row r="111" spans="1:8" ht="22.9" customHeight="1" x14ac:dyDescent="0.25">
      <c r="A111" s="126" t="s">
        <v>283</v>
      </c>
      <c r="B111" s="161">
        <v>1550.105174</v>
      </c>
      <c r="C111" s="161">
        <v>1594.83889</v>
      </c>
      <c r="D111" s="161">
        <v>1378.7438457000001</v>
      </c>
      <c r="E111" s="161">
        <v>1334.81020902</v>
      </c>
      <c r="F111" s="161">
        <v>1291.9645289600001</v>
      </c>
      <c r="G111" s="127">
        <v>0.83695614484294401</v>
      </c>
      <c r="H111" s="128"/>
    </row>
    <row r="112" spans="1:8" ht="22.9" customHeight="1" x14ac:dyDescent="0.25">
      <c r="A112" s="126" t="s">
        <v>282</v>
      </c>
      <c r="B112" s="161">
        <v>1675.75074</v>
      </c>
      <c r="C112" s="161">
        <v>1786.5390150000001</v>
      </c>
      <c r="D112" s="161">
        <v>1634.10559459</v>
      </c>
      <c r="E112" s="161">
        <v>1633.4616855700001</v>
      </c>
      <c r="F112" s="161">
        <v>1479.6398683100001</v>
      </c>
      <c r="G112" s="127">
        <v>0.91431626841353897</v>
      </c>
      <c r="H112" s="128"/>
    </row>
    <row r="113" spans="1:8" ht="22.9" customHeight="1" x14ac:dyDescent="0.25">
      <c r="A113" s="126" t="s">
        <v>86</v>
      </c>
      <c r="B113" s="161">
        <v>1292.134374</v>
      </c>
      <c r="C113" s="161">
        <v>1707.0975100000001</v>
      </c>
      <c r="D113" s="161">
        <v>1636.8277912399999</v>
      </c>
      <c r="E113" s="161">
        <v>1636.3727185800001</v>
      </c>
      <c r="F113" s="161">
        <v>1580.3948654000001</v>
      </c>
      <c r="G113" s="127">
        <v>0.95857015137934298</v>
      </c>
      <c r="H113" s="128"/>
    </row>
    <row r="114" spans="1:8" ht="22.9" customHeight="1" x14ac:dyDescent="0.25">
      <c r="A114" s="126" t="s">
        <v>67</v>
      </c>
      <c r="B114" s="161">
        <v>3199.72507</v>
      </c>
      <c r="C114" s="161">
        <v>2827.9744049999999</v>
      </c>
      <c r="D114" s="161">
        <v>2429.95075365</v>
      </c>
      <c r="E114" s="161">
        <v>2398.9481515100001</v>
      </c>
      <c r="F114" s="161">
        <v>2275.9664129799999</v>
      </c>
      <c r="G114" s="127">
        <v>0.84829203095634098</v>
      </c>
      <c r="H114" s="128"/>
    </row>
    <row r="115" spans="1:8" ht="22.9" customHeight="1" x14ac:dyDescent="0.25">
      <c r="A115" s="126" t="s">
        <v>281</v>
      </c>
      <c r="B115" s="161">
        <v>2080.0382509999999</v>
      </c>
      <c r="C115" s="161">
        <v>2206.3552129999998</v>
      </c>
      <c r="D115" s="161">
        <v>1998.1552537099999</v>
      </c>
      <c r="E115" s="161">
        <v>1962.2395480800001</v>
      </c>
      <c r="F115" s="161">
        <v>1821.1871176100001</v>
      </c>
      <c r="G115" s="127">
        <v>0.889357949489885</v>
      </c>
      <c r="H115" s="128"/>
    </row>
    <row r="116" spans="1:8" ht="22.9" customHeight="1" x14ac:dyDescent="0.25">
      <c r="A116" s="126" t="s">
        <v>117</v>
      </c>
      <c r="B116" s="161">
        <v>453.51433200000002</v>
      </c>
      <c r="C116" s="161">
        <v>453.51433200000002</v>
      </c>
      <c r="D116" s="161">
        <v>404.90446530000003</v>
      </c>
      <c r="E116" s="161">
        <v>404.90446530000003</v>
      </c>
      <c r="F116" s="161">
        <v>386.57387201</v>
      </c>
      <c r="G116" s="127">
        <v>0.89281514768093395</v>
      </c>
      <c r="H116" s="128"/>
    </row>
    <row r="117" spans="1:8" ht="22.9" customHeight="1" x14ac:dyDescent="0.25">
      <c r="A117" s="126" t="s">
        <v>65</v>
      </c>
      <c r="B117" s="161">
        <v>3305.4749179999999</v>
      </c>
      <c r="C117" s="161">
        <v>4128.6353429999999</v>
      </c>
      <c r="D117" s="161">
        <v>3875.6893982900001</v>
      </c>
      <c r="E117" s="161">
        <v>3874.8641982899999</v>
      </c>
      <c r="F117" s="161">
        <v>3437.53859947</v>
      </c>
      <c r="G117" s="127">
        <v>0.93853389228470796</v>
      </c>
      <c r="H117" s="128"/>
    </row>
    <row r="118" spans="1:8" ht="22.9" customHeight="1" x14ac:dyDescent="0.25">
      <c r="A118" s="126" t="s">
        <v>49</v>
      </c>
      <c r="B118" s="161">
        <v>9411.4088410000004</v>
      </c>
      <c r="C118" s="161">
        <v>10272.828841</v>
      </c>
      <c r="D118" s="161">
        <v>10244.04748492</v>
      </c>
      <c r="E118" s="161">
        <v>10237.36205611</v>
      </c>
      <c r="F118" s="161">
        <v>9624.5524808499995</v>
      </c>
      <c r="G118" s="127">
        <v>0.99654751525223095</v>
      </c>
      <c r="H118" s="128"/>
    </row>
    <row r="119" spans="1:8" ht="22.9" customHeight="1" x14ac:dyDescent="0.25">
      <c r="A119" s="126" t="s">
        <v>24</v>
      </c>
      <c r="B119" s="161">
        <v>745652</v>
      </c>
      <c r="C119" s="161">
        <v>970535.36664799997</v>
      </c>
      <c r="D119" s="161">
        <v>936841.33499922999</v>
      </c>
      <c r="E119" s="161">
        <v>936823.48696986004</v>
      </c>
      <c r="F119" s="161">
        <v>936823.48692146002</v>
      </c>
      <c r="G119" s="127">
        <v>0.96526465615099299</v>
      </c>
      <c r="H119" s="128"/>
    </row>
    <row r="120" spans="1:8" ht="22.9" customHeight="1" x14ac:dyDescent="0.25">
      <c r="A120" s="110" t="s">
        <v>114</v>
      </c>
      <c r="B120" s="163">
        <v>455.52746300000001</v>
      </c>
      <c r="C120" s="163">
        <v>476.74514900000003</v>
      </c>
      <c r="D120" s="163">
        <v>436.33881890999999</v>
      </c>
      <c r="E120" s="163">
        <v>436.33881890999999</v>
      </c>
      <c r="F120" s="163">
        <v>394.13984327999998</v>
      </c>
      <c r="G120" s="112">
        <v>0.91524543002743797</v>
      </c>
      <c r="H120" s="128"/>
    </row>
    <row r="121" spans="1:8" ht="22.9" customHeight="1" x14ac:dyDescent="0.25">
      <c r="A121" s="110" t="s">
        <v>103</v>
      </c>
      <c r="B121" s="163">
        <v>686.98971200000005</v>
      </c>
      <c r="C121" s="163">
        <v>838.30924500000003</v>
      </c>
      <c r="D121" s="163">
        <v>823.22793578999995</v>
      </c>
      <c r="E121" s="163">
        <v>823.19792422</v>
      </c>
      <c r="F121" s="163">
        <v>701.44671045999996</v>
      </c>
      <c r="G121" s="112">
        <v>0.98197404970763502</v>
      </c>
      <c r="H121" s="128"/>
    </row>
    <row r="122" spans="1:8" ht="22.9" customHeight="1" x14ac:dyDescent="0.25">
      <c r="A122" s="126" t="s">
        <v>59</v>
      </c>
      <c r="B122" s="161">
        <v>4937.3889019999997</v>
      </c>
      <c r="C122" s="161">
        <v>6552.8259019999996</v>
      </c>
      <c r="D122" s="161">
        <v>6421.1994160599997</v>
      </c>
      <c r="E122" s="161">
        <v>6419.9175092799996</v>
      </c>
      <c r="F122" s="161">
        <v>5701.2900732799999</v>
      </c>
      <c r="G122" s="127">
        <v>0.97971739296790505</v>
      </c>
      <c r="H122" s="128"/>
    </row>
    <row r="123" spans="1:8" ht="22.9" customHeight="1" x14ac:dyDescent="0.25">
      <c r="A123" s="126" t="s">
        <v>43</v>
      </c>
      <c r="B123" s="161">
        <v>22986.370981</v>
      </c>
      <c r="C123" s="161">
        <v>24069.396056000001</v>
      </c>
      <c r="D123" s="161">
        <v>23481.07370357</v>
      </c>
      <c r="E123" s="161">
        <v>23450.350571440002</v>
      </c>
      <c r="F123" s="161">
        <v>22343.285219910002</v>
      </c>
      <c r="G123" s="127">
        <v>0.97428080525494998</v>
      </c>
      <c r="H123" s="128"/>
    </row>
    <row r="124" spans="1:8" ht="22.9" customHeight="1" x14ac:dyDescent="0.25">
      <c r="A124" s="126" t="s">
        <v>98</v>
      </c>
      <c r="B124" s="161">
        <v>981.40806899999995</v>
      </c>
      <c r="C124" s="161">
        <v>1023.792669</v>
      </c>
      <c r="D124" s="161">
        <v>995.07975828999997</v>
      </c>
      <c r="E124" s="161">
        <v>994.97374554999999</v>
      </c>
      <c r="F124" s="161">
        <v>913.16281558000003</v>
      </c>
      <c r="G124" s="127">
        <v>0.971850820656736</v>
      </c>
      <c r="H124" s="128"/>
    </row>
    <row r="125" spans="1:8" ht="22.9" customHeight="1" x14ac:dyDescent="0.25">
      <c r="A125" s="126" t="s">
        <v>124</v>
      </c>
      <c r="B125" s="161">
        <v>642.82710799999995</v>
      </c>
      <c r="C125" s="161">
        <v>59.352287999999902</v>
      </c>
      <c r="D125" s="161">
        <v>34.659247229999998</v>
      </c>
      <c r="E125" s="161">
        <v>32.542778939999998</v>
      </c>
      <c r="F125" s="161">
        <v>31.850155149999999</v>
      </c>
      <c r="G125" s="127">
        <v>0.54829864250557703</v>
      </c>
      <c r="H125" s="128"/>
    </row>
    <row r="126" spans="1:8" ht="22.9" customHeight="1" x14ac:dyDescent="0.25">
      <c r="A126" s="126" t="s">
        <v>106</v>
      </c>
      <c r="B126" s="161">
        <v>600.93247199999996</v>
      </c>
      <c r="C126" s="161">
        <v>664.53028099999995</v>
      </c>
      <c r="D126" s="161">
        <v>655.14787114000001</v>
      </c>
      <c r="E126" s="161">
        <v>655.14787114000001</v>
      </c>
      <c r="F126" s="161">
        <v>591.09518728</v>
      </c>
      <c r="G126" s="127">
        <v>0.98588114021549</v>
      </c>
      <c r="H126" s="128"/>
    </row>
    <row r="127" spans="1:8" ht="22.9" customHeight="1" x14ac:dyDescent="0.25">
      <c r="A127" s="126" t="s">
        <v>99</v>
      </c>
      <c r="B127" s="161">
        <v>821.51199199999996</v>
      </c>
      <c r="C127" s="161">
        <v>843.52699199999995</v>
      </c>
      <c r="D127" s="161">
        <v>792.48745269999995</v>
      </c>
      <c r="E127" s="161">
        <v>792.36559148000003</v>
      </c>
      <c r="F127" s="161">
        <v>721.70013491999998</v>
      </c>
      <c r="G127" s="127">
        <v>0.93934823543856405</v>
      </c>
      <c r="H127" s="128"/>
    </row>
    <row r="128" spans="1:8" ht="22.9" customHeight="1" x14ac:dyDescent="0.25">
      <c r="A128" s="126" t="s">
        <v>46</v>
      </c>
      <c r="B128" s="161">
        <v>10843.973255999999</v>
      </c>
      <c r="C128" s="161">
        <v>19659.957920000001</v>
      </c>
      <c r="D128" s="161">
        <v>19400.65705709</v>
      </c>
      <c r="E128" s="161">
        <v>19367.75130059</v>
      </c>
      <c r="F128" s="161">
        <v>19189.440173499999</v>
      </c>
      <c r="G128" s="127">
        <v>0.98513696618278401</v>
      </c>
      <c r="H128" s="128"/>
    </row>
    <row r="129" spans="1:8" ht="22.9" customHeight="1" x14ac:dyDescent="0.25">
      <c r="A129" s="126" t="s">
        <v>121</v>
      </c>
      <c r="B129" s="161">
        <v>433.54214000000002</v>
      </c>
      <c r="C129" s="161">
        <v>382.32555200000002</v>
      </c>
      <c r="D129" s="161">
        <v>355.51953792</v>
      </c>
      <c r="E129" s="161">
        <v>355.51953792</v>
      </c>
      <c r="F129" s="161">
        <v>312.77862501999999</v>
      </c>
      <c r="G129" s="127">
        <v>0.92988694075043099</v>
      </c>
      <c r="H129" s="128"/>
    </row>
    <row r="130" spans="1:8" ht="22.9" customHeight="1" x14ac:dyDescent="0.25">
      <c r="A130" s="126" t="s">
        <v>143</v>
      </c>
      <c r="B130" s="161">
        <v>79.808284</v>
      </c>
      <c r="C130" s="161">
        <v>106.473381</v>
      </c>
      <c r="D130" s="161">
        <v>102.54662931999999</v>
      </c>
      <c r="E130" s="161">
        <v>102.54662931999999</v>
      </c>
      <c r="F130" s="161">
        <v>93.069923200000005</v>
      </c>
      <c r="G130" s="127">
        <v>0.96311987425289003</v>
      </c>
      <c r="H130" s="128"/>
    </row>
    <row r="131" spans="1:8" ht="22.9" customHeight="1" x14ac:dyDescent="0.25">
      <c r="A131" s="126" t="s">
        <v>131</v>
      </c>
      <c r="B131" s="161">
        <v>276.23839900000002</v>
      </c>
      <c r="C131" s="161">
        <v>353.78111799999999</v>
      </c>
      <c r="D131" s="161">
        <v>339.85027671</v>
      </c>
      <c r="E131" s="161">
        <v>339.85027671</v>
      </c>
      <c r="F131" s="161">
        <v>303.49948644</v>
      </c>
      <c r="G131" s="127">
        <v>0.96062299376305305</v>
      </c>
      <c r="H131" s="128"/>
    </row>
    <row r="132" spans="1:8" ht="22.9" customHeight="1" x14ac:dyDescent="0.25">
      <c r="A132" s="126" t="s">
        <v>115</v>
      </c>
      <c r="B132" s="161">
        <v>402.57104500000003</v>
      </c>
      <c r="C132" s="161">
        <v>431.59731599999998</v>
      </c>
      <c r="D132" s="161">
        <v>412.90178085000002</v>
      </c>
      <c r="E132" s="161">
        <v>412.90178085000002</v>
      </c>
      <c r="F132" s="161">
        <v>380.83451439999999</v>
      </c>
      <c r="G132" s="127">
        <v>0.95668292072974803</v>
      </c>
      <c r="H132" s="128"/>
    </row>
    <row r="133" spans="1:8" ht="22.9" customHeight="1" x14ac:dyDescent="0.25">
      <c r="A133" s="150" t="s">
        <v>12</v>
      </c>
      <c r="B133" s="162">
        <v>4172312.2394409999</v>
      </c>
      <c r="C133" s="162">
        <v>4928184.3997600004</v>
      </c>
      <c r="D133" s="162">
        <v>4765881.8424490597</v>
      </c>
      <c r="E133" s="162">
        <v>4762089.4235537704</v>
      </c>
      <c r="F133" s="162">
        <v>4587236.4842166603</v>
      </c>
      <c r="G133" s="151">
        <v>0.96629692342390505</v>
      </c>
      <c r="H133" s="152"/>
    </row>
    <row r="134" spans="1:8" ht="22.9" customHeight="1" x14ac:dyDescent="0.25">
      <c r="A134" s="259" t="s">
        <v>161</v>
      </c>
      <c r="B134" s="259"/>
      <c r="C134" s="259"/>
      <c r="D134" s="259"/>
    </row>
    <row r="135" spans="1:8" ht="22.9" customHeight="1" x14ac:dyDescent="0.25">
      <c r="A135" s="259" t="s">
        <v>1</v>
      </c>
      <c r="B135" s="259"/>
      <c r="C135" s="259"/>
      <c r="D135" s="259"/>
    </row>
    <row r="136" spans="1:8" ht="22.9" customHeight="1" x14ac:dyDescent="0.25">
      <c r="A136" s="259" t="s">
        <v>162</v>
      </c>
      <c r="B136" s="259"/>
      <c r="C136" s="259"/>
      <c r="D136" s="259"/>
    </row>
    <row r="137" spans="1:8" ht="22.9" customHeight="1" x14ac:dyDescent="0.25">
      <c r="A137" s="259" t="s">
        <v>163</v>
      </c>
      <c r="B137" s="259"/>
      <c r="C137" s="259"/>
      <c r="D137" s="259"/>
    </row>
    <row r="138" spans="1:8" ht="22.9" customHeight="1" x14ac:dyDescent="0.25">
      <c r="A138" s="259" t="s">
        <v>164</v>
      </c>
      <c r="B138" s="259"/>
      <c r="C138" s="259"/>
      <c r="D138" s="259"/>
    </row>
    <row r="139" spans="1:8" ht="22.9" customHeight="1" x14ac:dyDescent="0.25">
      <c r="A139" s="259" t="s">
        <v>165</v>
      </c>
      <c r="B139" s="259"/>
      <c r="C139" s="259"/>
      <c r="D139" s="259"/>
    </row>
    <row r="140" spans="1:8" ht="22.9" customHeight="1" x14ac:dyDescent="0.25">
      <c r="A140" s="259" t="s">
        <v>166</v>
      </c>
      <c r="B140" s="259"/>
      <c r="C140" s="259"/>
      <c r="D140" s="259"/>
    </row>
    <row r="141" spans="1:8" ht="22.9" customHeight="1" x14ac:dyDescent="0.25">
      <c r="A141" s="259" t="s">
        <v>167</v>
      </c>
      <c r="B141" s="259"/>
      <c r="C141" s="259"/>
      <c r="D141" s="259"/>
    </row>
    <row r="142" spans="1:8" ht="22.9" customHeight="1" x14ac:dyDescent="0.25">
      <c r="A142" s="260" t="s">
        <v>168</v>
      </c>
      <c r="B142" s="260"/>
    </row>
    <row r="143" spans="1:8" ht="22.9" customHeight="1" x14ac:dyDescent="0.25">
      <c r="A143" s="260" t="s">
        <v>289</v>
      </c>
      <c r="B143" s="260"/>
    </row>
    <row r="144" spans="1:8" ht="22.9" customHeight="1" x14ac:dyDescent="0.25">
      <c r="A144" s="153" t="s">
        <v>1</v>
      </c>
    </row>
  </sheetData>
  <sortState xmlns:xlrd2="http://schemas.microsoft.com/office/spreadsheetml/2017/richdata2" ref="A7:G132">
    <sortCondition ref="A7:A132"/>
  </sortState>
  <mergeCells count="14">
    <mergeCell ref="A1:E1"/>
    <mergeCell ref="A2:E2"/>
    <mergeCell ref="A3:E3"/>
    <mergeCell ref="A143:B143"/>
    <mergeCell ref="A134:D134"/>
    <mergeCell ref="A135:D135"/>
    <mergeCell ref="A136:D136"/>
    <mergeCell ref="A137:D137"/>
    <mergeCell ref="A138:D138"/>
    <mergeCell ref="A4:G4"/>
    <mergeCell ref="A139:D139"/>
    <mergeCell ref="A140:D140"/>
    <mergeCell ref="A141:D141"/>
    <mergeCell ref="A142:B1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3"/>
  <sheetViews>
    <sheetView topLeftCell="A58" zoomScale="90" zoomScaleNormal="90" workbookViewId="0">
      <selection activeCell="E62" sqref="E62"/>
    </sheetView>
  </sheetViews>
  <sheetFormatPr baseColWidth="10" defaultColWidth="8.85546875" defaultRowHeight="22.15" customHeight="1" x14ac:dyDescent="0.25"/>
  <cols>
    <col min="1" max="1" width="55.7109375" style="129" customWidth="1"/>
    <col min="2" max="2" width="19.7109375" style="129" customWidth="1"/>
    <col min="3" max="3" width="20.140625" style="129" customWidth="1"/>
    <col min="4" max="4" width="19.7109375" style="129" customWidth="1"/>
    <col min="5" max="5" width="13.42578125" style="129" customWidth="1"/>
    <col min="6" max="6" width="12.28515625" style="129" customWidth="1"/>
    <col min="7" max="7" width="15.140625" style="129" customWidth="1"/>
    <col min="8" max="8" width="11.42578125" style="129" customWidth="1"/>
    <col min="9" max="9" width="31" style="129" customWidth="1"/>
    <col min="10" max="16384" width="8.85546875" style="129"/>
  </cols>
  <sheetData>
    <row r="1" spans="1:8" ht="22.15" customHeight="1" x14ac:dyDescent="0.25">
      <c r="A1" s="258" t="s">
        <v>287</v>
      </c>
      <c r="B1" s="258"/>
      <c r="C1" s="258"/>
      <c r="D1" s="258"/>
      <c r="E1" s="258"/>
    </row>
    <row r="2" spans="1:8" ht="22.15" customHeight="1" x14ac:dyDescent="0.25">
      <c r="A2" s="262" t="s">
        <v>288</v>
      </c>
      <c r="B2" s="262"/>
      <c r="C2" s="262"/>
      <c r="D2" s="262"/>
      <c r="E2" s="262"/>
    </row>
    <row r="3" spans="1:8" ht="22.15" customHeight="1" x14ac:dyDescent="0.25">
      <c r="A3" s="261" t="s">
        <v>158</v>
      </c>
      <c r="B3" s="261"/>
      <c r="C3" s="261"/>
      <c r="D3" s="261"/>
    </row>
    <row r="4" spans="1:8" ht="22.15" customHeight="1" x14ac:dyDescent="0.25">
      <c r="A4" s="261" t="s">
        <v>159</v>
      </c>
      <c r="B4" s="261"/>
      <c r="C4" s="261"/>
      <c r="D4" s="261"/>
    </row>
    <row r="5" spans="1:8" ht="22.15" customHeight="1" x14ac:dyDescent="0.25">
      <c r="A5" s="146" t="s">
        <v>1</v>
      </c>
    </row>
    <row r="6" spans="1:8" ht="22.15" customHeight="1" x14ac:dyDescent="0.25">
      <c r="A6" s="147" t="s">
        <v>18</v>
      </c>
      <c r="B6" s="148" t="s">
        <v>156</v>
      </c>
      <c r="C6" s="148" t="s">
        <v>157</v>
      </c>
      <c r="D6" s="148" t="s">
        <v>19</v>
      </c>
      <c r="E6" s="148" t="s">
        <v>20</v>
      </c>
      <c r="F6" s="148" t="s">
        <v>21</v>
      </c>
      <c r="G6" s="148" t="s">
        <v>22</v>
      </c>
      <c r="H6" s="149" t="s">
        <v>174</v>
      </c>
    </row>
    <row r="7" spans="1:8" ht="22.15" customHeight="1" x14ac:dyDescent="0.25">
      <c r="A7" s="126" t="s">
        <v>80</v>
      </c>
      <c r="B7" s="161">
        <v>1736.438067</v>
      </c>
      <c r="C7" s="161">
        <v>2046.1297279999999</v>
      </c>
      <c r="D7" s="161">
        <v>1973.55664963</v>
      </c>
      <c r="E7" s="161">
        <v>1964.94494052</v>
      </c>
      <c r="F7" s="161">
        <v>1771.74266407</v>
      </c>
      <c r="G7" s="127">
        <v>0.96032275648555598</v>
      </c>
      <c r="H7" s="128"/>
    </row>
    <row r="8" spans="1:8" ht="22.15" customHeight="1" x14ac:dyDescent="0.25">
      <c r="A8" s="126" t="s">
        <v>72</v>
      </c>
      <c r="B8" s="161">
        <v>2138.1086</v>
      </c>
      <c r="C8" s="161">
        <v>2186.0367700000002</v>
      </c>
      <c r="D8" s="161">
        <v>2110.5641797399999</v>
      </c>
      <c r="E8" s="161">
        <v>2106.5019152899999</v>
      </c>
      <c r="F8" s="161">
        <v>1904.5425237699999</v>
      </c>
      <c r="G8" s="127">
        <v>0.96361687241427296</v>
      </c>
      <c r="H8" s="128"/>
    </row>
    <row r="9" spans="1:8" ht="22.15" customHeight="1" x14ac:dyDescent="0.25">
      <c r="A9" s="126" t="s">
        <v>23</v>
      </c>
      <c r="B9" s="161">
        <v>1320292.7608640001</v>
      </c>
      <c r="C9" s="161">
        <v>1427358.0063440001</v>
      </c>
      <c r="D9" s="161">
        <v>1407628.18422009</v>
      </c>
      <c r="E9" s="161">
        <v>1407378.99314262</v>
      </c>
      <c r="F9" s="161">
        <v>1403841.0393459401</v>
      </c>
      <c r="G9" s="127">
        <v>0.98600280160087295</v>
      </c>
      <c r="H9" s="128"/>
    </row>
    <row r="10" spans="1:8" ht="22.15" customHeight="1" x14ac:dyDescent="0.25">
      <c r="A10" s="110" t="s">
        <v>96</v>
      </c>
      <c r="B10" s="163">
        <v>805.29928900000004</v>
      </c>
      <c r="C10" s="163">
        <v>875.08583599999997</v>
      </c>
      <c r="D10" s="163">
        <v>798.39328240999998</v>
      </c>
      <c r="E10" s="163">
        <v>798.39328210999997</v>
      </c>
      <c r="F10" s="163">
        <v>733.14360070999999</v>
      </c>
      <c r="G10" s="112">
        <v>0.91235996432011701</v>
      </c>
      <c r="H10" s="128"/>
    </row>
    <row r="11" spans="1:8" ht="22.15" customHeight="1" x14ac:dyDescent="0.25">
      <c r="A11" s="110" t="s">
        <v>90</v>
      </c>
      <c r="B11" s="163">
        <v>925.58036300000003</v>
      </c>
      <c r="C11" s="163">
        <v>1068.2329629999999</v>
      </c>
      <c r="D11" s="163">
        <v>1046.2953460900001</v>
      </c>
      <c r="E11" s="163">
        <v>1046.19041662</v>
      </c>
      <c r="F11" s="163">
        <v>892.46320572000002</v>
      </c>
      <c r="G11" s="127">
        <v>0.979365412654843</v>
      </c>
      <c r="H11" s="128"/>
    </row>
    <row r="12" spans="1:8" ht="22.15" customHeight="1" x14ac:dyDescent="0.25">
      <c r="A12" s="126" t="s">
        <v>147</v>
      </c>
      <c r="B12" s="161">
        <v>17.226682</v>
      </c>
      <c r="C12" s="161">
        <v>17.226682</v>
      </c>
      <c r="D12" s="161">
        <v>0</v>
      </c>
      <c r="E12" s="161">
        <v>0</v>
      </c>
      <c r="F12" s="161">
        <v>0</v>
      </c>
      <c r="G12" s="127">
        <v>0</v>
      </c>
      <c r="H12" s="128"/>
    </row>
    <row r="13" spans="1:8" ht="22.15" customHeight="1" x14ac:dyDescent="0.25">
      <c r="A13" s="126" t="s">
        <v>107</v>
      </c>
      <c r="B13" s="161">
        <v>495.427752</v>
      </c>
      <c r="C13" s="161">
        <v>563.25024399999995</v>
      </c>
      <c r="D13" s="161">
        <v>501.64366788000001</v>
      </c>
      <c r="E13" s="161">
        <v>500.52636130000002</v>
      </c>
      <c r="F13" s="161">
        <v>453.68881314999999</v>
      </c>
      <c r="G13" s="127">
        <v>0.88863940430001898</v>
      </c>
      <c r="H13" s="128"/>
    </row>
    <row r="14" spans="1:8" ht="22.15" customHeight="1" x14ac:dyDescent="0.25">
      <c r="A14" s="126" t="s">
        <v>78</v>
      </c>
      <c r="B14" s="161">
        <v>2178.6799999999998</v>
      </c>
      <c r="C14" s="161">
        <v>2178.6799999999998</v>
      </c>
      <c r="D14" s="161">
        <v>2176.42394109</v>
      </c>
      <c r="E14" s="161">
        <v>2176.42394109</v>
      </c>
      <c r="F14" s="161">
        <v>2012.4108526699999</v>
      </c>
      <c r="G14" s="127">
        <v>0.99896448358180201</v>
      </c>
      <c r="H14" s="128"/>
    </row>
    <row r="15" spans="1:8" ht="22.15" customHeight="1" x14ac:dyDescent="0.25">
      <c r="A15" s="126" t="s">
        <v>28</v>
      </c>
      <c r="B15" s="161">
        <v>84963.049257000006</v>
      </c>
      <c r="C15" s="161">
        <v>103918.432671</v>
      </c>
      <c r="D15" s="161">
        <v>101048.05304126001</v>
      </c>
      <c r="E15" s="161">
        <v>101043.89917759001</v>
      </c>
      <c r="F15" s="161">
        <v>100890.99889935</v>
      </c>
      <c r="G15" s="127">
        <v>0.97233855996933105</v>
      </c>
      <c r="H15" s="128"/>
    </row>
    <row r="16" spans="1:8" ht="22.15" customHeight="1" x14ac:dyDescent="0.25">
      <c r="A16" s="110" t="s">
        <v>140</v>
      </c>
      <c r="B16" s="163">
        <v>86.084615999999997</v>
      </c>
      <c r="C16" s="163">
        <v>77.435276000000002</v>
      </c>
      <c r="D16" s="163">
        <v>66.022924930000002</v>
      </c>
      <c r="E16" s="163">
        <v>65.950267589999996</v>
      </c>
      <c r="F16" s="163">
        <v>52.046467380000003</v>
      </c>
      <c r="G16" s="112">
        <v>0.85168247595579005</v>
      </c>
      <c r="H16" s="128"/>
    </row>
    <row r="17" spans="1:8" ht="22.15" customHeight="1" x14ac:dyDescent="0.25">
      <c r="A17" s="126" t="s">
        <v>142</v>
      </c>
      <c r="B17" s="161">
        <v>69.104827</v>
      </c>
      <c r="C17" s="161">
        <v>107.59289699999999</v>
      </c>
      <c r="D17" s="161">
        <v>93.62578182</v>
      </c>
      <c r="E17" s="161">
        <v>93.62578182</v>
      </c>
      <c r="F17" s="161">
        <v>84.915996340000007</v>
      </c>
      <c r="G17" s="127">
        <v>0.87018552739592103</v>
      </c>
      <c r="H17" s="128"/>
    </row>
    <row r="18" spans="1:8" ht="22.15" customHeight="1" x14ac:dyDescent="0.25">
      <c r="A18" s="126" t="s">
        <v>91</v>
      </c>
      <c r="B18" s="161">
        <v>899.24698799999999</v>
      </c>
      <c r="C18" s="161">
        <v>838.207942</v>
      </c>
      <c r="D18" s="161">
        <v>814.86393444999999</v>
      </c>
      <c r="E18" s="161">
        <v>811.85170794999999</v>
      </c>
      <c r="F18" s="161">
        <v>681.01204273999997</v>
      </c>
      <c r="G18" s="127">
        <v>0.968556449146601</v>
      </c>
      <c r="H18" s="128"/>
    </row>
    <row r="19" spans="1:8" ht="22.15" customHeight="1" x14ac:dyDescent="0.25">
      <c r="A19" s="126" t="s">
        <v>82</v>
      </c>
      <c r="B19" s="161">
        <v>1804.008016</v>
      </c>
      <c r="C19" s="161">
        <v>2049.510691</v>
      </c>
      <c r="D19" s="161">
        <v>2019.6155029900001</v>
      </c>
      <c r="E19" s="161">
        <v>2019.6155029900001</v>
      </c>
      <c r="F19" s="161">
        <v>1814.1216558799999</v>
      </c>
      <c r="G19" s="127">
        <v>0.98541349984594995</v>
      </c>
      <c r="H19" s="128"/>
    </row>
    <row r="20" spans="1:8" ht="22.15" customHeight="1" x14ac:dyDescent="0.25">
      <c r="A20" s="126" t="s">
        <v>110</v>
      </c>
      <c r="B20" s="161">
        <v>431.84483599999999</v>
      </c>
      <c r="C20" s="161">
        <v>473.32454000000001</v>
      </c>
      <c r="D20" s="161">
        <v>434.50436574999998</v>
      </c>
      <c r="E20" s="161">
        <v>434.50436574999998</v>
      </c>
      <c r="F20" s="161">
        <v>389.42408298999999</v>
      </c>
      <c r="G20" s="127">
        <v>0.91798402371024401</v>
      </c>
      <c r="H20" s="128"/>
    </row>
    <row r="21" spans="1:8" ht="22.15" customHeight="1" x14ac:dyDescent="0.25">
      <c r="A21" s="126" t="s">
        <v>88</v>
      </c>
      <c r="B21" s="161">
        <v>1017.53894</v>
      </c>
      <c r="C21" s="161">
        <v>1117.5389399999999</v>
      </c>
      <c r="D21" s="161">
        <v>1117.53893788</v>
      </c>
      <c r="E21" s="161">
        <v>1117.53893788</v>
      </c>
      <c r="F21" s="161">
        <v>1059.1660473100001</v>
      </c>
      <c r="G21" s="127">
        <v>0.99999999810297402</v>
      </c>
      <c r="H21" s="128"/>
    </row>
    <row r="22" spans="1:8" ht="22.15" customHeight="1" x14ac:dyDescent="0.25">
      <c r="A22" s="126" t="s">
        <v>83</v>
      </c>
      <c r="B22" s="161">
        <v>1959.432939</v>
      </c>
      <c r="C22" s="161">
        <v>1998.1979389999999</v>
      </c>
      <c r="D22" s="161">
        <v>1997.2068859799999</v>
      </c>
      <c r="E22" s="161">
        <v>1997.2068825199999</v>
      </c>
      <c r="F22" s="161">
        <v>1920.83451952</v>
      </c>
      <c r="G22" s="127">
        <v>0.99950402487128198</v>
      </c>
      <c r="H22" s="128"/>
    </row>
    <row r="23" spans="1:8" ht="22.15" customHeight="1" x14ac:dyDescent="0.25">
      <c r="A23" s="126" t="s">
        <v>101</v>
      </c>
      <c r="B23" s="161">
        <v>651.34580900000003</v>
      </c>
      <c r="C23" s="161">
        <v>692.643956</v>
      </c>
      <c r="D23" s="161">
        <v>661.69720175999998</v>
      </c>
      <c r="E23" s="161">
        <v>661.69720175999998</v>
      </c>
      <c r="F23" s="161">
        <v>580.68155779999995</v>
      </c>
      <c r="G23" s="127">
        <v>0.95532083407077295</v>
      </c>
      <c r="H23" s="128"/>
    </row>
    <row r="24" spans="1:8" ht="22.15" customHeight="1" x14ac:dyDescent="0.25">
      <c r="A24" s="126" t="s">
        <v>39</v>
      </c>
      <c r="B24" s="161">
        <v>25261.689358</v>
      </c>
      <c r="C24" s="161">
        <v>28229.119839999999</v>
      </c>
      <c r="D24" s="161">
        <v>27847.092260090001</v>
      </c>
      <c r="E24" s="161">
        <v>27845.487163310001</v>
      </c>
      <c r="F24" s="161">
        <v>25448.822459110001</v>
      </c>
      <c r="G24" s="127">
        <v>0.98641003761844603</v>
      </c>
      <c r="H24" s="128"/>
    </row>
    <row r="25" spans="1:8" ht="22.15" customHeight="1" x14ac:dyDescent="0.25">
      <c r="A25" s="126" t="s">
        <v>50</v>
      </c>
      <c r="B25" s="161">
        <v>6635.6269400000001</v>
      </c>
      <c r="C25" s="161">
        <v>7481.7619400000003</v>
      </c>
      <c r="D25" s="161">
        <v>7443.9225628699996</v>
      </c>
      <c r="E25" s="161">
        <v>7443.9225628699996</v>
      </c>
      <c r="F25" s="161">
        <v>6751.7767292400003</v>
      </c>
      <c r="G25" s="127">
        <v>0.99494245106520995</v>
      </c>
      <c r="H25" s="128"/>
    </row>
    <row r="26" spans="1:8" ht="22.15" customHeight="1" x14ac:dyDescent="0.25">
      <c r="A26" s="126" t="s">
        <v>146</v>
      </c>
      <c r="B26" s="161">
        <v>39.013278</v>
      </c>
      <c r="C26" s="161">
        <v>48.013278</v>
      </c>
      <c r="D26" s="161">
        <v>31.49293187</v>
      </c>
      <c r="E26" s="161">
        <v>28.266746619999999</v>
      </c>
      <c r="F26" s="161">
        <v>26.694795320000001</v>
      </c>
      <c r="G26" s="127">
        <v>0.58872769778393397</v>
      </c>
      <c r="H26" s="128"/>
    </row>
    <row r="27" spans="1:8" ht="22.15" customHeight="1" x14ac:dyDescent="0.25">
      <c r="A27" s="126" t="s">
        <v>102</v>
      </c>
      <c r="B27" s="161">
        <v>635.95409099999995</v>
      </c>
      <c r="C27" s="161">
        <v>765.17500199999995</v>
      </c>
      <c r="D27" s="161">
        <v>749.91424121</v>
      </c>
      <c r="E27" s="161">
        <v>749.36670051999999</v>
      </c>
      <c r="F27" s="161">
        <v>690.33858523000004</v>
      </c>
      <c r="G27" s="127">
        <v>0.97934027975472204</v>
      </c>
      <c r="H27" s="128"/>
    </row>
    <row r="28" spans="1:8" ht="22.15" customHeight="1" x14ac:dyDescent="0.25">
      <c r="A28" s="110" t="s">
        <v>75</v>
      </c>
      <c r="B28" s="163">
        <v>2431.4085439999999</v>
      </c>
      <c r="C28" s="163">
        <v>2220.790469</v>
      </c>
      <c r="D28" s="163">
        <v>2150.3744951200001</v>
      </c>
      <c r="E28" s="163">
        <v>2150.3744951200001</v>
      </c>
      <c r="F28" s="163">
        <v>1919.4544422199999</v>
      </c>
      <c r="G28" s="112">
        <v>0.96829238288666297</v>
      </c>
      <c r="H28" s="128"/>
    </row>
    <row r="29" spans="1:8" ht="22.15" customHeight="1" x14ac:dyDescent="0.25">
      <c r="A29" s="126" t="s">
        <v>145</v>
      </c>
      <c r="B29" s="161">
        <v>66.469283000000004</v>
      </c>
      <c r="C29" s="161">
        <v>66.469283000000004</v>
      </c>
      <c r="D29" s="161">
        <v>65.316868099999994</v>
      </c>
      <c r="E29" s="161">
        <v>65.316868099999994</v>
      </c>
      <c r="F29" s="161">
        <v>60.000051910000003</v>
      </c>
      <c r="G29" s="127">
        <v>0.98266244424511096</v>
      </c>
      <c r="H29" s="128"/>
    </row>
    <row r="30" spans="1:8" ht="22.15" customHeight="1" x14ac:dyDescent="0.25">
      <c r="A30" s="110" t="s">
        <v>58</v>
      </c>
      <c r="B30" s="163">
        <v>3102.0618340000001</v>
      </c>
      <c r="C30" s="163">
        <v>5275.1192620000002</v>
      </c>
      <c r="D30" s="163">
        <v>4857.9127136099996</v>
      </c>
      <c r="E30" s="163">
        <v>4857.8982174499997</v>
      </c>
      <c r="F30" s="163">
        <v>4150.8527986999998</v>
      </c>
      <c r="G30" s="112">
        <v>0.92090775130801195</v>
      </c>
      <c r="H30" s="128"/>
    </row>
    <row r="31" spans="1:8" ht="22.15" customHeight="1" x14ac:dyDescent="0.25">
      <c r="A31" s="126" t="s">
        <v>136</v>
      </c>
      <c r="B31" s="161">
        <v>170.26349999999999</v>
      </c>
      <c r="C31" s="161">
        <v>173.2585</v>
      </c>
      <c r="D31" s="161">
        <v>170.17474451000001</v>
      </c>
      <c r="E31" s="161">
        <v>167.35185722</v>
      </c>
      <c r="F31" s="161">
        <v>150.53617679999999</v>
      </c>
      <c r="G31" s="127">
        <v>0.96590849637968701</v>
      </c>
      <c r="H31" s="128"/>
    </row>
    <row r="32" spans="1:8" ht="22.15" customHeight="1" x14ac:dyDescent="0.25">
      <c r="A32" s="126" t="s">
        <v>95</v>
      </c>
      <c r="B32" s="161">
        <v>813.81602399999997</v>
      </c>
      <c r="C32" s="161">
        <v>961.04160999999999</v>
      </c>
      <c r="D32" s="161">
        <v>944.15941721000002</v>
      </c>
      <c r="E32" s="161">
        <v>944.14441927999997</v>
      </c>
      <c r="F32" s="161">
        <v>828.84782012000005</v>
      </c>
      <c r="G32" s="127">
        <v>0.98241783649721504</v>
      </c>
      <c r="H32" s="128"/>
    </row>
    <row r="33" spans="1:8" ht="22.15" customHeight="1" x14ac:dyDescent="0.25">
      <c r="A33" s="126" t="s">
        <v>116</v>
      </c>
      <c r="B33" s="161">
        <v>374.73503299999999</v>
      </c>
      <c r="C33" s="161">
        <v>396.07278700000001</v>
      </c>
      <c r="D33" s="161">
        <v>378.35875145</v>
      </c>
      <c r="E33" s="161">
        <v>376.98591651999999</v>
      </c>
      <c r="F33" s="161">
        <v>333.90459193999999</v>
      </c>
      <c r="G33" s="127">
        <v>0.95180968976795699</v>
      </c>
      <c r="H33" s="128"/>
    </row>
    <row r="34" spans="1:8" ht="22.15" customHeight="1" x14ac:dyDescent="0.25">
      <c r="A34" s="126" t="s">
        <v>37</v>
      </c>
      <c r="B34" s="161">
        <v>29697.943734</v>
      </c>
      <c r="C34" s="161">
        <v>33299.973185000003</v>
      </c>
      <c r="D34" s="161">
        <v>33121.82874764</v>
      </c>
      <c r="E34" s="161">
        <v>33121.82874764</v>
      </c>
      <c r="F34" s="161">
        <v>31909.509515469999</v>
      </c>
      <c r="G34" s="127">
        <v>0.99465031288853201</v>
      </c>
      <c r="H34" s="128"/>
    </row>
    <row r="35" spans="1:8" ht="22.15" customHeight="1" x14ac:dyDescent="0.25">
      <c r="A35" s="126" t="s">
        <v>128</v>
      </c>
      <c r="B35" s="161">
        <v>214.675847</v>
      </c>
      <c r="C35" s="161">
        <v>230.675847</v>
      </c>
      <c r="D35" s="161">
        <v>212.74050543999999</v>
      </c>
      <c r="E35" s="161">
        <v>212.72283777000001</v>
      </c>
      <c r="F35" s="161">
        <v>188.20171629000001</v>
      </c>
      <c r="G35" s="127">
        <v>0.92217213261169895</v>
      </c>
      <c r="H35" s="128"/>
    </row>
    <row r="36" spans="1:8" ht="22.15" customHeight="1" x14ac:dyDescent="0.25">
      <c r="A36" s="110" t="s">
        <v>44</v>
      </c>
      <c r="B36" s="163">
        <v>12904.995999999999</v>
      </c>
      <c r="C36" s="163">
        <v>13596.264668</v>
      </c>
      <c r="D36" s="163">
        <v>13582.55869595</v>
      </c>
      <c r="E36" s="163">
        <v>13581.029086</v>
      </c>
      <c r="F36" s="163">
        <v>12298.327751889999</v>
      </c>
      <c r="G36" s="112">
        <v>0.99887942884519998</v>
      </c>
      <c r="H36" s="128"/>
    </row>
    <row r="37" spans="1:8" ht="22.15" customHeight="1" x14ac:dyDescent="0.25">
      <c r="A37" s="126" t="s">
        <v>56</v>
      </c>
      <c r="B37" s="161">
        <v>4668.0861199999999</v>
      </c>
      <c r="C37" s="161">
        <v>5548.2641199999998</v>
      </c>
      <c r="D37" s="161">
        <v>4967.4262833100001</v>
      </c>
      <c r="E37" s="161">
        <v>4967.4262833100001</v>
      </c>
      <c r="F37" s="161">
        <v>4773.2408251799998</v>
      </c>
      <c r="G37" s="127">
        <v>0.89531179047582898</v>
      </c>
      <c r="H37" s="128"/>
    </row>
    <row r="38" spans="1:8" ht="22.15" customHeight="1" x14ac:dyDescent="0.25">
      <c r="A38" s="126" t="s">
        <v>137</v>
      </c>
      <c r="B38" s="161">
        <v>137.66499999999999</v>
      </c>
      <c r="C38" s="161">
        <v>137.66499999999999</v>
      </c>
      <c r="D38" s="161">
        <v>128.93833330999999</v>
      </c>
      <c r="E38" s="161">
        <v>128.77315257999999</v>
      </c>
      <c r="F38" s="161">
        <v>117.07381707</v>
      </c>
      <c r="G38" s="127">
        <v>0.93540952733083904</v>
      </c>
      <c r="H38" s="128"/>
    </row>
    <row r="39" spans="1:8" ht="22.15" customHeight="1" x14ac:dyDescent="0.25">
      <c r="A39" s="126" t="s">
        <v>108</v>
      </c>
      <c r="B39" s="161">
        <v>472.21170000000001</v>
      </c>
      <c r="C39" s="161">
        <v>510.21170000000001</v>
      </c>
      <c r="D39" s="161">
        <v>504.82554971000002</v>
      </c>
      <c r="E39" s="161">
        <v>504.82554971000002</v>
      </c>
      <c r="F39" s="161">
        <v>481.44107079000003</v>
      </c>
      <c r="G39" s="127">
        <v>0.98944330306419903</v>
      </c>
      <c r="H39" s="128"/>
    </row>
    <row r="40" spans="1:8" ht="22.15" customHeight="1" x14ac:dyDescent="0.25">
      <c r="A40" s="126" t="s">
        <v>60</v>
      </c>
      <c r="B40" s="161">
        <v>4275.6690939999999</v>
      </c>
      <c r="C40" s="161">
        <v>4838.2337790000001</v>
      </c>
      <c r="D40" s="161">
        <v>4833.3960516099996</v>
      </c>
      <c r="E40" s="161">
        <v>4831.9803853900003</v>
      </c>
      <c r="F40" s="161">
        <v>4536.4708050400004</v>
      </c>
      <c r="G40" s="127">
        <v>0.99870750486734605</v>
      </c>
      <c r="H40" s="128"/>
    </row>
    <row r="41" spans="1:8" ht="22.15" customHeight="1" x14ac:dyDescent="0.25">
      <c r="A41" s="126" t="s">
        <v>54</v>
      </c>
      <c r="B41" s="161">
        <v>3885.2521000000002</v>
      </c>
      <c r="C41" s="161">
        <v>5332.5252289999999</v>
      </c>
      <c r="D41" s="161">
        <v>4922.75499691</v>
      </c>
      <c r="E41" s="161">
        <v>4916.1908790699999</v>
      </c>
      <c r="F41" s="161">
        <v>4565.1493199400002</v>
      </c>
      <c r="G41" s="127">
        <v>0.92192547957094695</v>
      </c>
      <c r="H41" s="128"/>
    </row>
    <row r="42" spans="1:8" ht="22.15" customHeight="1" x14ac:dyDescent="0.25">
      <c r="A42" s="126" t="s">
        <v>74</v>
      </c>
      <c r="B42" s="161">
        <v>2575.8910500000002</v>
      </c>
      <c r="C42" s="161">
        <v>2488.8910500000002</v>
      </c>
      <c r="D42" s="161">
        <v>2223.0099543699998</v>
      </c>
      <c r="E42" s="161">
        <v>2222.3339453100002</v>
      </c>
      <c r="F42" s="161">
        <v>2033.51257723</v>
      </c>
      <c r="G42" s="127">
        <v>0.89290125628841899</v>
      </c>
      <c r="H42" s="128"/>
    </row>
    <row r="43" spans="1:8" ht="22.15" customHeight="1" x14ac:dyDescent="0.25">
      <c r="A43" s="126" t="s">
        <v>71</v>
      </c>
      <c r="B43" s="161">
        <v>2894.3360029999999</v>
      </c>
      <c r="C43" s="161">
        <v>3835.3360029999999</v>
      </c>
      <c r="D43" s="161">
        <v>3727.8433658200001</v>
      </c>
      <c r="E43" s="161">
        <v>3727.8433658200001</v>
      </c>
      <c r="F43" s="161">
        <v>2879.16331769</v>
      </c>
      <c r="G43" s="127">
        <v>0.97197308473210198</v>
      </c>
      <c r="H43" s="128"/>
    </row>
    <row r="44" spans="1:8" ht="22.15" customHeight="1" x14ac:dyDescent="0.25">
      <c r="A44" s="126" t="s">
        <v>32</v>
      </c>
      <c r="B44" s="161">
        <v>39311.721421000002</v>
      </c>
      <c r="C44" s="161">
        <v>47290.624688999997</v>
      </c>
      <c r="D44" s="161">
        <v>46645.175498320001</v>
      </c>
      <c r="E44" s="161">
        <v>46379.583440770002</v>
      </c>
      <c r="F44" s="161">
        <v>39559.08148904</v>
      </c>
      <c r="G44" s="127">
        <v>0.98073526720737303</v>
      </c>
      <c r="H44" s="128"/>
    </row>
    <row r="45" spans="1:8" ht="22.15" customHeight="1" x14ac:dyDescent="0.25">
      <c r="A45" s="126" t="s">
        <v>100</v>
      </c>
      <c r="B45" s="161">
        <v>694.64111400000002</v>
      </c>
      <c r="C45" s="161">
        <v>1114.2275079999999</v>
      </c>
      <c r="D45" s="161">
        <v>1080.99561485</v>
      </c>
      <c r="E45" s="161">
        <v>1080.9566108500001</v>
      </c>
      <c r="F45" s="161">
        <v>989.93083979000005</v>
      </c>
      <c r="G45" s="127">
        <v>0.97013994277549298</v>
      </c>
      <c r="H45" s="128"/>
    </row>
    <row r="46" spans="1:8" ht="22.15" customHeight="1" x14ac:dyDescent="0.25">
      <c r="A46" s="126" t="s">
        <v>77</v>
      </c>
      <c r="B46" s="161">
        <v>2235.9921100000001</v>
      </c>
      <c r="C46" s="161">
        <v>2462.7453999999998</v>
      </c>
      <c r="D46" s="161">
        <v>2429.3435841099999</v>
      </c>
      <c r="E46" s="161">
        <v>2428.6608589500001</v>
      </c>
      <c r="F46" s="161">
        <v>2123.4937834299999</v>
      </c>
      <c r="G46" s="127">
        <v>0.98615994123874895</v>
      </c>
      <c r="H46" s="128"/>
    </row>
    <row r="47" spans="1:8" ht="22.15" customHeight="1" x14ac:dyDescent="0.25">
      <c r="A47" s="126" t="s">
        <v>62</v>
      </c>
      <c r="B47" s="161">
        <v>3697.3864610000001</v>
      </c>
      <c r="C47" s="161">
        <v>4396.7265310000003</v>
      </c>
      <c r="D47" s="161">
        <v>4301.3552738199996</v>
      </c>
      <c r="E47" s="161">
        <v>4301.3552738199996</v>
      </c>
      <c r="F47" s="161">
        <v>4241.30641474</v>
      </c>
      <c r="G47" s="127">
        <v>0.97830857650400505</v>
      </c>
      <c r="H47" s="128"/>
    </row>
    <row r="48" spans="1:8" ht="22.15" customHeight="1" x14ac:dyDescent="0.25">
      <c r="A48" s="126" t="s">
        <v>109</v>
      </c>
      <c r="B48" s="161">
        <v>468.35900500000002</v>
      </c>
      <c r="C48" s="161">
        <v>539.06916200000001</v>
      </c>
      <c r="D48" s="161">
        <v>498.05078056000002</v>
      </c>
      <c r="E48" s="161">
        <v>497.85676803000001</v>
      </c>
      <c r="F48" s="161">
        <v>442.76944111</v>
      </c>
      <c r="G48" s="127">
        <v>0.92354896759981997</v>
      </c>
      <c r="H48" s="128"/>
    </row>
    <row r="49" spans="1:8" ht="22.15" customHeight="1" x14ac:dyDescent="0.25">
      <c r="A49" s="126" t="s">
        <v>94</v>
      </c>
      <c r="B49" s="161">
        <v>816.16316300000005</v>
      </c>
      <c r="C49" s="161">
        <v>993.73442299999999</v>
      </c>
      <c r="D49" s="161">
        <v>973.55247847999999</v>
      </c>
      <c r="E49" s="161">
        <v>973.33064982999997</v>
      </c>
      <c r="F49" s="161">
        <v>855.44167834999996</v>
      </c>
      <c r="G49" s="127">
        <v>0.97946757936753104</v>
      </c>
      <c r="H49" s="128"/>
    </row>
    <row r="50" spans="1:8" ht="22.15" customHeight="1" x14ac:dyDescent="0.25">
      <c r="A50" s="126" t="s">
        <v>87</v>
      </c>
      <c r="B50" s="161">
        <v>1213.6906329999999</v>
      </c>
      <c r="C50" s="161">
        <v>1358.1985830000001</v>
      </c>
      <c r="D50" s="161">
        <v>1247.5602626100001</v>
      </c>
      <c r="E50" s="161">
        <v>1247.1788575400001</v>
      </c>
      <c r="F50" s="161">
        <v>617.09657479999998</v>
      </c>
      <c r="G50" s="127">
        <v>0.91825957790739299</v>
      </c>
      <c r="H50" s="128"/>
    </row>
    <row r="51" spans="1:8" ht="22.15" customHeight="1" x14ac:dyDescent="0.25">
      <c r="A51" s="126" t="s">
        <v>41</v>
      </c>
      <c r="B51" s="161">
        <v>21104.824013000001</v>
      </c>
      <c r="C51" s="161">
        <v>22168.350461000002</v>
      </c>
      <c r="D51" s="161">
        <v>21954.520831639999</v>
      </c>
      <c r="E51" s="161">
        <v>21934.331952569999</v>
      </c>
      <c r="F51" s="161">
        <v>20599.556260990001</v>
      </c>
      <c r="G51" s="127">
        <v>0.989443575928588</v>
      </c>
      <c r="H51" s="128"/>
    </row>
    <row r="52" spans="1:8" ht="22.15" customHeight="1" x14ac:dyDescent="0.25">
      <c r="A52" s="126" t="s">
        <v>42</v>
      </c>
      <c r="B52" s="161">
        <v>16448.047780000001</v>
      </c>
      <c r="C52" s="161">
        <v>19128.778574</v>
      </c>
      <c r="D52" s="161">
        <v>18882.228236449999</v>
      </c>
      <c r="E52" s="161">
        <v>18864.26452466</v>
      </c>
      <c r="F52" s="161">
        <v>17123.692925349998</v>
      </c>
      <c r="G52" s="127">
        <v>0.98617193208041398</v>
      </c>
      <c r="H52" s="128"/>
    </row>
    <row r="53" spans="1:8" ht="22.15" customHeight="1" x14ac:dyDescent="0.25">
      <c r="A53" s="126" t="s">
        <v>33</v>
      </c>
      <c r="B53" s="161">
        <v>37915.482569</v>
      </c>
      <c r="C53" s="161">
        <v>38091.860212</v>
      </c>
      <c r="D53" s="161">
        <v>37617.978534829999</v>
      </c>
      <c r="E53" s="161">
        <v>37570.5064613</v>
      </c>
      <c r="F53" s="161">
        <v>35138.391052649997</v>
      </c>
      <c r="G53" s="127">
        <v>0.98631325044777496</v>
      </c>
      <c r="H53" s="128"/>
    </row>
    <row r="54" spans="1:8" ht="22.15" customHeight="1" x14ac:dyDescent="0.25">
      <c r="A54" s="126" t="s">
        <v>130</v>
      </c>
      <c r="B54" s="161">
        <v>179.27985899999999</v>
      </c>
      <c r="C54" s="161">
        <v>208.52493899999999</v>
      </c>
      <c r="D54" s="161">
        <v>206.15077156999999</v>
      </c>
      <c r="E54" s="161">
        <v>205.08099389</v>
      </c>
      <c r="F54" s="161">
        <v>174.97369107</v>
      </c>
      <c r="G54" s="127">
        <v>0.983484253123316</v>
      </c>
      <c r="H54" s="128"/>
    </row>
    <row r="55" spans="1:8" ht="22.15" customHeight="1" x14ac:dyDescent="0.25">
      <c r="A55" s="126" t="s">
        <v>126</v>
      </c>
      <c r="B55" s="161">
        <v>230.099763</v>
      </c>
      <c r="C55" s="161">
        <v>265.099763</v>
      </c>
      <c r="D55" s="161">
        <v>253.56813510000001</v>
      </c>
      <c r="E55" s="161">
        <v>253.56813510000001</v>
      </c>
      <c r="F55" s="161">
        <v>229.04254273000001</v>
      </c>
      <c r="G55" s="127">
        <v>0.95650079890867401</v>
      </c>
      <c r="H55" s="128"/>
    </row>
    <row r="56" spans="1:8" ht="22.15" customHeight="1" x14ac:dyDescent="0.25">
      <c r="A56" s="126" t="s">
        <v>34</v>
      </c>
      <c r="B56" s="161">
        <v>36719.888638999997</v>
      </c>
      <c r="C56" s="161">
        <v>40954.479127999999</v>
      </c>
      <c r="D56" s="161">
        <v>40179.041353590001</v>
      </c>
      <c r="E56" s="161">
        <v>40176.477434640001</v>
      </c>
      <c r="F56" s="161">
        <v>38682.286185639998</v>
      </c>
      <c r="G56" s="127">
        <v>0.981003257520907</v>
      </c>
      <c r="H56" s="128"/>
    </row>
    <row r="57" spans="1:8" ht="22.15" customHeight="1" x14ac:dyDescent="0.25">
      <c r="A57" s="126" t="s">
        <v>93</v>
      </c>
      <c r="B57" s="161">
        <v>870.98396300000002</v>
      </c>
      <c r="C57" s="161">
        <v>962.82976900000006</v>
      </c>
      <c r="D57" s="161">
        <v>912.52081352000005</v>
      </c>
      <c r="E57" s="161">
        <v>896.00563336000005</v>
      </c>
      <c r="F57" s="161">
        <v>773.24167990000001</v>
      </c>
      <c r="G57" s="127">
        <v>0.93059610557180406</v>
      </c>
      <c r="H57" s="128"/>
    </row>
    <row r="58" spans="1:8" ht="22.15" customHeight="1" x14ac:dyDescent="0.25">
      <c r="A58" s="126" t="s">
        <v>123</v>
      </c>
      <c r="B58" s="161">
        <v>258.67356599999999</v>
      </c>
      <c r="C58" s="161">
        <v>304.47652499999998</v>
      </c>
      <c r="D58" s="161">
        <v>293.33159970999998</v>
      </c>
      <c r="E58" s="161">
        <v>293.19720484999999</v>
      </c>
      <c r="F58" s="161">
        <v>258.07134435</v>
      </c>
      <c r="G58" s="127">
        <v>0.962955041772104</v>
      </c>
      <c r="H58" s="128"/>
    </row>
    <row r="59" spans="1:8" ht="22.15" customHeight="1" x14ac:dyDescent="0.25">
      <c r="A59" s="126" t="s">
        <v>64</v>
      </c>
      <c r="B59" s="161">
        <v>3780.207594</v>
      </c>
      <c r="C59" s="161">
        <v>4212.8369270000003</v>
      </c>
      <c r="D59" s="161">
        <v>4070.75129363</v>
      </c>
      <c r="E59" s="161">
        <v>4070.75129363</v>
      </c>
      <c r="F59" s="161">
        <v>3676.7630434399998</v>
      </c>
      <c r="G59" s="127">
        <v>0.966273170352411</v>
      </c>
      <c r="H59" s="128"/>
    </row>
    <row r="60" spans="1:8" ht="22.15" customHeight="1" x14ac:dyDescent="0.25">
      <c r="A60" s="126" t="s">
        <v>104</v>
      </c>
      <c r="B60" s="161">
        <v>552.57129999999995</v>
      </c>
      <c r="C60" s="161">
        <v>612.57129999999995</v>
      </c>
      <c r="D60" s="161">
        <v>611.49524666000002</v>
      </c>
      <c r="E60" s="161">
        <v>611.40490065999995</v>
      </c>
      <c r="F60" s="161">
        <v>531.96926910000002</v>
      </c>
      <c r="G60" s="127">
        <v>0.99809589620016403</v>
      </c>
      <c r="H60" s="128"/>
    </row>
    <row r="61" spans="1:8" ht="22.15" customHeight="1" x14ac:dyDescent="0.25">
      <c r="A61" s="126" t="s">
        <v>35</v>
      </c>
      <c r="B61" s="161">
        <v>33649.760866999997</v>
      </c>
      <c r="C61" s="161">
        <v>38608.033754999997</v>
      </c>
      <c r="D61" s="161">
        <v>38172.137109329997</v>
      </c>
      <c r="E61" s="161">
        <v>38172.100548100003</v>
      </c>
      <c r="F61" s="161">
        <v>37866.573871410001</v>
      </c>
      <c r="G61" s="127">
        <v>0.98870874363438599</v>
      </c>
      <c r="H61" s="128"/>
    </row>
    <row r="62" spans="1:8" ht="22.15" customHeight="1" x14ac:dyDescent="0.25">
      <c r="A62" s="110" t="s">
        <v>105</v>
      </c>
      <c r="B62" s="163">
        <v>566.14937399999997</v>
      </c>
      <c r="C62" s="163">
        <v>462.48661199999998</v>
      </c>
      <c r="D62" s="163">
        <v>428.73067748</v>
      </c>
      <c r="E62" s="163">
        <v>416.92408422</v>
      </c>
      <c r="F62" s="163">
        <v>387.07134301999997</v>
      </c>
      <c r="G62" s="112">
        <v>0.90148357466399498</v>
      </c>
      <c r="H62" s="128"/>
    </row>
    <row r="63" spans="1:8" ht="22.15" customHeight="1" x14ac:dyDescent="0.25">
      <c r="A63" s="126" t="s">
        <v>133</v>
      </c>
      <c r="B63" s="161">
        <v>192.40990300000001</v>
      </c>
      <c r="C63" s="161">
        <v>188.355131</v>
      </c>
      <c r="D63" s="161">
        <v>176.54069476000001</v>
      </c>
      <c r="E63" s="161">
        <v>176.53973680999999</v>
      </c>
      <c r="F63" s="161">
        <v>158.90801207999999</v>
      </c>
      <c r="G63" s="127">
        <v>0.93727065396482301</v>
      </c>
      <c r="H63" s="128"/>
    </row>
    <row r="64" spans="1:8" ht="22.15" customHeight="1" x14ac:dyDescent="0.25">
      <c r="A64" s="126" t="s">
        <v>129</v>
      </c>
      <c r="B64" s="161">
        <v>206.30413899999999</v>
      </c>
      <c r="C64" s="161">
        <v>336.30592200000001</v>
      </c>
      <c r="D64" s="161">
        <v>317.90563963</v>
      </c>
      <c r="E64" s="161">
        <v>317.71072717999999</v>
      </c>
      <c r="F64" s="161">
        <v>225.95167522</v>
      </c>
      <c r="G64" s="127">
        <v>0.944707501106685</v>
      </c>
      <c r="H64" s="128"/>
    </row>
    <row r="65" spans="1:8" ht="22.15" customHeight="1" x14ac:dyDescent="0.25">
      <c r="A65" s="126" t="s">
        <v>127</v>
      </c>
      <c r="B65" s="161">
        <v>212.64104499999999</v>
      </c>
      <c r="C65" s="161">
        <v>258.64104500000002</v>
      </c>
      <c r="D65" s="161">
        <v>219.03506929</v>
      </c>
      <c r="E65" s="161">
        <v>218.74559633999999</v>
      </c>
      <c r="F65" s="161">
        <v>201.05563642000001</v>
      </c>
      <c r="G65" s="127">
        <v>0.84574973914136498</v>
      </c>
      <c r="H65" s="128"/>
    </row>
    <row r="66" spans="1:8" ht="22.15" customHeight="1" x14ac:dyDescent="0.25">
      <c r="A66" s="126" t="s">
        <v>89</v>
      </c>
      <c r="B66" s="161">
        <v>971.25719600000002</v>
      </c>
      <c r="C66" s="161">
        <v>941.25719600000002</v>
      </c>
      <c r="D66" s="161">
        <v>790.95016532</v>
      </c>
      <c r="E66" s="161">
        <v>790.93358580999995</v>
      </c>
      <c r="F66" s="161">
        <v>667.29981980000002</v>
      </c>
      <c r="G66" s="127">
        <v>0.84029486220257299</v>
      </c>
      <c r="H66" s="128"/>
    </row>
    <row r="67" spans="1:8" ht="22.15" customHeight="1" x14ac:dyDescent="0.25">
      <c r="A67" s="126" t="s">
        <v>135</v>
      </c>
      <c r="B67" s="161">
        <v>174.07371000000001</v>
      </c>
      <c r="C67" s="161">
        <v>236.887832</v>
      </c>
      <c r="D67" s="161">
        <v>187.26785013</v>
      </c>
      <c r="E67" s="161">
        <v>187.26785013</v>
      </c>
      <c r="F67" s="161">
        <v>154.39020482000001</v>
      </c>
      <c r="G67" s="127">
        <v>0.79053385118573805</v>
      </c>
      <c r="H67" s="128"/>
    </row>
    <row r="68" spans="1:8" ht="22.15" customHeight="1" x14ac:dyDescent="0.25">
      <c r="A68" s="126" t="s">
        <v>84</v>
      </c>
      <c r="B68" s="161">
        <v>1771.864241</v>
      </c>
      <c r="C68" s="161">
        <v>1867.661994</v>
      </c>
      <c r="D68" s="161">
        <v>1699.66416252</v>
      </c>
      <c r="E68" s="161">
        <v>1653.63053115</v>
      </c>
      <c r="F68" s="161">
        <v>1568.85983996</v>
      </c>
      <c r="G68" s="127">
        <v>0.88540139300494802</v>
      </c>
      <c r="H68" s="128"/>
    </row>
    <row r="69" spans="1:8" ht="22.15" customHeight="1" x14ac:dyDescent="0.25">
      <c r="A69" s="110" t="s">
        <v>112</v>
      </c>
      <c r="B69" s="163">
        <v>411.70092</v>
      </c>
      <c r="C69" s="163">
        <v>465.28956699999998</v>
      </c>
      <c r="D69" s="163">
        <v>445.28816816</v>
      </c>
      <c r="E69" s="163">
        <v>445.28816812000002</v>
      </c>
      <c r="F69" s="163">
        <v>408.36112664000001</v>
      </c>
      <c r="G69" s="112">
        <v>0.95701300803075995</v>
      </c>
      <c r="H69" s="128"/>
    </row>
    <row r="70" spans="1:8" ht="22.15" customHeight="1" x14ac:dyDescent="0.25">
      <c r="A70" s="126" t="s">
        <v>111</v>
      </c>
      <c r="B70" s="161">
        <v>434.37514499999997</v>
      </c>
      <c r="C70" s="161">
        <v>507.42527899999999</v>
      </c>
      <c r="D70" s="161">
        <v>499.67930775999997</v>
      </c>
      <c r="E70" s="161">
        <v>498.66056156000002</v>
      </c>
      <c r="F70" s="161">
        <v>431.09360665000003</v>
      </c>
      <c r="G70" s="127">
        <v>0.98272707765511202</v>
      </c>
      <c r="H70" s="128"/>
    </row>
    <row r="71" spans="1:8" ht="22.15" customHeight="1" x14ac:dyDescent="0.25">
      <c r="A71" s="126" t="s">
        <v>134</v>
      </c>
      <c r="B71" s="161">
        <v>211.548292</v>
      </c>
      <c r="C71" s="161">
        <v>197.548292</v>
      </c>
      <c r="D71" s="161">
        <v>184.49221206999999</v>
      </c>
      <c r="E71" s="161">
        <v>184.44966712999999</v>
      </c>
      <c r="F71" s="161">
        <v>153.38341778</v>
      </c>
      <c r="G71" s="127">
        <v>0.93369406165252999</v>
      </c>
      <c r="H71" s="128"/>
    </row>
    <row r="72" spans="1:8" ht="22.15" customHeight="1" x14ac:dyDescent="0.25">
      <c r="A72" s="126" t="s">
        <v>97</v>
      </c>
      <c r="B72" s="161">
        <v>741.73900000000003</v>
      </c>
      <c r="C72" s="161">
        <v>919.81307600000002</v>
      </c>
      <c r="D72" s="161">
        <v>877.33201958999996</v>
      </c>
      <c r="E72" s="161">
        <v>877.21466495000004</v>
      </c>
      <c r="F72" s="161">
        <v>772.89881768999999</v>
      </c>
      <c r="G72" s="127">
        <v>0.95368796969570402</v>
      </c>
      <c r="H72" s="128"/>
    </row>
    <row r="73" spans="1:8" ht="22.15" customHeight="1" x14ac:dyDescent="0.25">
      <c r="A73" s="126" t="s">
        <v>125</v>
      </c>
      <c r="B73" s="161">
        <v>247.387664</v>
      </c>
      <c r="C73" s="161">
        <v>297.327831</v>
      </c>
      <c r="D73" s="161">
        <v>271.84320921</v>
      </c>
      <c r="E73" s="161">
        <v>271.84320921</v>
      </c>
      <c r="F73" s="161">
        <v>243.72033668</v>
      </c>
      <c r="G73" s="127">
        <v>0.91428780244255103</v>
      </c>
      <c r="H73" s="128"/>
    </row>
    <row r="74" spans="1:8" ht="22.15" customHeight="1" x14ac:dyDescent="0.25">
      <c r="A74" s="110" t="s">
        <v>132</v>
      </c>
      <c r="B74" s="163">
        <v>193.50470200000001</v>
      </c>
      <c r="C74" s="163">
        <v>193.50470200000001</v>
      </c>
      <c r="D74" s="163">
        <v>179.59909784999999</v>
      </c>
      <c r="E74" s="163">
        <v>179.59909784999999</v>
      </c>
      <c r="F74" s="163">
        <v>167.63900741</v>
      </c>
      <c r="G74" s="112">
        <v>0.92813815888566897</v>
      </c>
      <c r="H74" s="128"/>
    </row>
    <row r="75" spans="1:8" ht="22.15" customHeight="1" x14ac:dyDescent="0.25">
      <c r="A75" s="110" t="s">
        <v>51</v>
      </c>
      <c r="B75" s="163">
        <v>6252.6322339999997</v>
      </c>
      <c r="C75" s="163">
        <v>6580.717834</v>
      </c>
      <c r="D75" s="163">
        <v>6443.7625013099996</v>
      </c>
      <c r="E75" s="163">
        <v>6416.5272806599996</v>
      </c>
      <c r="F75" s="163">
        <v>5925.3618567499998</v>
      </c>
      <c r="G75" s="112">
        <v>0.97504975027318597</v>
      </c>
      <c r="H75" s="128"/>
    </row>
    <row r="76" spans="1:8" ht="22.15" customHeight="1" x14ac:dyDescent="0.25">
      <c r="A76" s="110" t="s">
        <v>76</v>
      </c>
      <c r="B76" s="163">
        <v>2390.9289880000001</v>
      </c>
      <c r="C76" s="163">
        <v>2714.3028380000001</v>
      </c>
      <c r="D76" s="163">
        <v>2663.66151541</v>
      </c>
      <c r="E76" s="163">
        <v>2654.61251601</v>
      </c>
      <c r="F76" s="163">
        <v>2390.26563446</v>
      </c>
      <c r="G76" s="112">
        <v>0.97800896747616295</v>
      </c>
      <c r="H76" s="128"/>
    </row>
    <row r="77" spans="1:8" ht="22.15" customHeight="1" x14ac:dyDescent="0.25">
      <c r="A77" s="110" t="s">
        <v>113</v>
      </c>
      <c r="B77" s="163">
        <v>411.61975799999999</v>
      </c>
      <c r="C77" s="163">
        <v>454.623829</v>
      </c>
      <c r="D77" s="163">
        <v>449.57744676999999</v>
      </c>
      <c r="E77" s="163">
        <v>449.55574093000001</v>
      </c>
      <c r="F77" s="163">
        <v>401.42297317999999</v>
      </c>
      <c r="G77" s="112">
        <v>0.98885212840438197</v>
      </c>
      <c r="H77" s="128"/>
    </row>
    <row r="78" spans="1:8" ht="22.15" customHeight="1" x14ac:dyDescent="0.25">
      <c r="A78" s="110" t="s">
        <v>122</v>
      </c>
      <c r="B78" s="163">
        <v>281.04952300000002</v>
      </c>
      <c r="C78" s="163">
        <v>262.56491299999999</v>
      </c>
      <c r="D78" s="163">
        <v>246.28421177999999</v>
      </c>
      <c r="E78" s="163">
        <v>246.28421177999999</v>
      </c>
      <c r="F78" s="163">
        <v>210.42307871</v>
      </c>
      <c r="G78" s="112">
        <v>0.93799361447810803</v>
      </c>
      <c r="H78" s="128"/>
    </row>
    <row r="79" spans="1:8" ht="22.15" customHeight="1" x14ac:dyDescent="0.25">
      <c r="A79" s="110" t="s">
        <v>139</v>
      </c>
      <c r="B79" s="163">
        <v>235.95898500000001</v>
      </c>
      <c r="C79" s="163">
        <v>62.606433000000003</v>
      </c>
      <c r="D79" s="163">
        <v>43.877077829999998</v>
      </c>
      <c r="E79" s="163">
        <v>43.201077830000003</v>
      </c>
      <c r="F79" s="163">
        <v>31.023055190000001</v>
      </c>
      <c r="G79" s="112">
        <v>0.69004215317617701</v>
      </c>
      <c r="H79" s="128"/>
    </row>
    <row r="80" spans="1:8" ht="22.15" customHeight="1" x14ac:dyDescent="0.25">
      <c r="A80" s="126" t="s">
        <v>120</v>
      </c>
      <c r="B80" s="161">
        <v>327.84800000000001</v>
      </c>
      <c r="C80" s="161">
        <v>428.11003099999999</v>
      </c>
      <c r="D80" s="161">
        <v>337.18153321</v>
      </c>
      <c r="E80" s="161">
        <v>337.18153321</v>
      </c>
      <c r="F80" s="161">
        <v>273.10787218000002</v>
      </c>
      <c r="G80" s="127">
        <v>0.78760484173284895</v>
      </c>
      <c r="H80" s="128"/>
    </row>
    <row r="81" spans="1:8" ht="22.15" customHeight="1" x14ac:dyDescent="0.25">
      <c r="A81" s="126" t="s">
        <v>141</v>
      </c>
      <c r="B81" s="161">
        <v>78.898658999999995</v>
      </c>
      <c r="C81" s="161">
        <v>78.952787000000001</v>
      </c>
      <c r="D81" s="161">
        <v>77.023814220000006</v>
      </c>
      <c r="E81" s="161">
        <v>77.023814220000006</v>
      </c>
      <c r="F81" s="161">
        <v>69.05691702</v>
      </c>
      <c r="G81" s="127">
        <v>0.97556802168364198</v>
      </c>
      <c r="H81" s="128"/>
    </row>
    <row r="82" spans="1:8" ht="22.15" customHeight="1" x14ac:dyDescent="0.25">
      <c r="A82" s="126" t="s">
        <v>52</v>
      </c>
      <c r="B82" s="161">
        <v>5790.4823230000002</v>
      </c>
      <c r="C82" s="161">
        <v>6093.9766529999997</v>
      </c>
      <c r="D82" s="161">
        <v>5655.5637473200004</v>
      </c>
      <c r="E82" s="161">
        <v>5604.4348530200004</v>
      </c>
      <c r="F82" s="161">
        <v>4940.8859296999999</v>
      </c>
      <c r="G82" s="127">
        <v>0.91966792328634805</v>
      </c>
      <c r="H82" s="128"/>
    </row>
    <row r="83" spans="1:8" ht="22.15" customHeight="1" x14ac:dyDescent="0.25">
      <c r="A83" s="126" t="s">
        <v>57</v>
      </c>
      <c r="B83" s="161">
        <v>4145.281473</v>
      </c>
      <c r="C83" s="161">
        <v>5585.8067339999998</v>
      </c>
      <c r="D83" s="161">
        <v>5155.0593188299999</v>
      </c>
      <c r="E83" s="161">
        <v>5146.3395903800001</v>
      </c>
      <c r="F83" s="161">
        <v>4869.4167474799997</v>
      </c>
      <c r="G83" s="127">
        <v>0.92132431991514796</v>
      </c>
      <c r="H83" s="128"/>
    </row>
    <row r="84" spans="1:8" ht="22.15" customHeight="1" x14ac:dyDescent="0.25">
      <c r="A84" s="126" t="s">
        <v>63</v>
      </c>
      <c r="B84" s="161">
        <v>3934.570565</v>
      </c>
      <c r="C84" s="161">
        <v>3776.7073449999998</v>
      </c>
      <c r="D84" s="161">
        <v>3535.8886387100001</v>
      </c>
      <c r="E84" s="161">
        <v>3521.95123285</v>
      </c>
      <c r="F84" s="161">
        <v>3212.8980968999999</v>
      </c>
      <c r="G84" s="127">
        <v>0.93254544531037797</v>
      </c>
      <c r="H84" s="128"/>
    </row>
    <row r="85" spans="1:8" ht="22.15" customHeight="1" x14ac:dyDescent="0.25">
      <c r="A85" s="126" t="s">
        <v>73</v>
      </c>
      <c r="B85" s="161">
        <v>2991.3879310000002</v>
      </c>
      <c r="C85" s="161">
        <v>2849.3954370000001</v>
      </c>
      <c r="D85" s="161">
        <v>2620.5785231499999</v>
      </c>
      <c r="E85" s="161">
        <v>2588.36430221</v>
      </c>
      <c r="F85" s="161">
        <v>2415.0373615600001</v>
      </c>
      <c r="G85" s="127">
        <v>0.90839069530313099</v>
      </c>
      <c r="H85" s="128"/>
    </row>
    <row r="86" spans="1:8" ht="22.15" customHeight="1" x14ac:dyDescent="0.25">
      <c r="A86" s="126" t="s">
        <v>85</v>
      </c>
      <c r="B86" s="161">
        <v>1838.568996</v>
      </c>
      <c r="C86" s="161">
        <v>1470.523893</v>
      </c>
      <c r="D86" s="161">
        <v>1358.6041386100001</v>
      </c>
      <c r="E86" s="161">
        <v>1337.3874261799999</v>
      </c>
      <c r="F86" s="161">
        <v>1234.5092415199999</v>
      </c>
      <c r="G86" s="127">
        <v>0.90946324132932599</v>
      </c>
      <c r="H86" s="128"/>
    </row>
    <row r="87" spans="1:8" ht="22.15" customHeight="1" x14ac:dyDescent="0.25">
      <c r="A87" s="126" t="s">
        <v>31</v>
      </c>
      <c r="B87" s="161">
        <v>48324.953204999998</v>
      </c>
      <c r="C87" s="161">
        <v>55513.391210000002</v>
      </c>
      <c r="D87" s="161">
        <v>53169.536738169998</v>
      </c>
      <c r="E87" s="161">
        <v>53138.668450930003</v>
      </c>
      <c r="F87" s="161">
        <v>49306.555289529999</v>
      </c>
      <c r="G87" s="127">
        <v>0.95722252401971397</v>
      </c>
      <c r="H87" s="128"/>
    </row>
    <row r="88" spans="1:8" ht="22.15" customHeight="1" x14ac:dyDescent="0.25">
      <c r="A88" s="126" t="s">
        <v>25</v>
      </c>
      <c r="B88" s="161">
        <v>162826.93307500001</v>
      </c>
      <c r="C88" s="161">
        <v>172652.23969399999</v>
      </c>
      <c r="D88" s="161">
        <v>163894.28630636001</v>
      </c>
      <c r="E88" s="161">
        <v>163721.47371958001</v>
      </c>
      <c r="F88" s="161">
        <v>146306.71873984</v>
      </c>
      <c r="G88" s="127">
        <v>0.94827309515214897</v>
      </c>
      <c r="H88" s="128"/>
    </row>
    <row r="89" spans="1:8" ht="22.15" customHeight="1" x14ac:dyDescent="0.25">
      <c r="A89" s="126" t="s">
        <v>160</v>
      </c>
      <c r="B89" s="161">
        <v>96415.895130999997</v>
      </c>
      <c r="C89" s="161">
        <v>145550.75481000001</v>
      </c>
      <c r="D89" s="161">
        <v>139249.30529202</v>
      </c>
      <c r="E89" s="161">
        <v>139099.06188716</v>
      </c>
      <c r="F89" s="161">
        <v>132629.69465655999</v>
      </c>
      <c r="G89" s="127">
        <v>0.95567393016091196</v>
      </c>
      <c r="H89" s="128"/>
    </row>
    <row r="90" spans="1:8" ht="22.15" customHeight="1" x14ac:dyDescent="0.25">
      <c r="A90" s="126" t="s">
        <v>92</v>
      </c>
      <c r="B90" s="161">
        <v>865.25895300000002</v>
      </c>
      <c r="C90" s="161">
        <v>567.70581400000003</v>
      </c>
      <c r="D90" s="161">
        <v>436.19826138000002</v>
      </c>
      <c r="E90" s="161">
        <v>429.77454735999999</v>
      </c>
      <c r="F90" s="161">
        <v>358.69383443999999</v>
      </c>
      <c r="G90" s="127">
        <v>0.75703742459822698</v>
      </c>
      <c r="H90" s="128"/>
    </row>
    <row r="91" spans="1:8" ht="22.15" customHeight="1" x14ac:dyDescent="0.25">
      <c r="A91" s="126" t="s">
        <v>68</v>
      </c>
      <c r="B91" s="161">
        <v>2972.440251</v>
      </c>
      <c r="C91" s="161">
        <v>3423.723555</v>
      </c>
      <c r="D91" s="161">
        <v>2734.0919077899998</v>
      </c>
      <c r="E91" s="161">
        <v>2728.2904758200002</v>
      </c>
      <c r="F91" s="161">
        <v>2497.8458831399998</v>
      </c>
      <c r="G91" s="127">
        <v>0.79687814509311305</v>
      </c>
      <c r="H91" s="128"/>
    </row>
    <row r="92" spans="1:8" ht="22.15" customHeight="1" x14ac:dyDescent="0.25">
      <c r="A92" s="126" t="s">
        <v>69</v>
      </c>
      <c r="B92" s="161">
        <v>3824.9927280000002</v>
      </c>
      <c r="C92" s="161">
        <v>3126.9626360000002</v>
      </c>
      <c r="D92" s="161">
        <v>2952.6378083599998</v>
      </c>
      <c r="E92" s="161">
        <v>2952.3273111899998</v>
      </c>
      <c r="F92" s="161">
        <v>2561.78506436</v>
      </c>
      <c r="G92" s="127">
        <v>0.94415177117901405</v>
      </c>
      <c r="H92" s="128"/>
    </row>
    <row r="93" spans="1:8" ht="22.15" customHeight="1" x14ac:dyDescent="0.25">
      <c r="A93" s="126" t="s">
        <v>70</v>
      </c>
      <c r="B93" s="161">
        <v>2956.3650309999998</v>
      </c>
      <c r="C93" s="161">
        <v>2956.5650310000001</v>
      </c>
      <c r="D93" s="161">
        <v>2648.4885101599998</v>
      </c>
      <c r="E93" s="161">
        <v>2633.5123862599999</v>
      </c>
      <c r="F93" s="161">
        <v>2499.2860082900002</v>
      </c>
      <c r="G93" s="127">
        <v>0.89073379365826599</v>
      </c>
      <c r="H93" s="128"/>
    </row>
    <row r="94" spans="1:8" ht="22.15" customHeight="1" x14ac:dyDescent="0.25">
      <c r="A94" s="126" t="s">
        <v>55</v>
      </c>
      <c r="B94" s="161">
        <v>5451.2283420000003</v>
      </c>
      <c r="C94" s="161">
        <v>7237.8133200000002</v>
      </c>
      <c r="D94" s="161">
        <v>5977.2497095899998</v>
      </c>
      <c r="E94" s="161">
        <v>5872.8093789900004</v>
      </c>
      <c r="F94" s="161">
        <v>4082.40715482</v>
      </c>
      <c r="G94" s="127">
        <v>0.81140658363788798</v>
      </c>
      <c r="H94" s="128"/>
    </row>
    <row r="95" spans="1:8" ht="22.15" customHeight="1" x14ac:dyDescent="0.25">
      <c r="A95" s="126" t="s">
        <v>47</v>
      </c>
      <c r="B95" s="161">
        <v>8503.3392650000005</v>
      </c>
      <c r="C95" s="161">
        <v>12555.770713</v>
      </c>
      <c r="D95" s="161">
        <v>12248.9654453</v>
      </c>
      <c r="E95" s="161">
        <v>12248.19827182</v>
      </c>
      <c r="F95" s="161">
        <v>11248.755838180001</v>
      </c>
      <c r="G95" s="127">
        <v>0.97550349968866901</v>
      </c>
      <c r="H95" s="128"/>
    </row>
    <row r="96" spans="1:8" ht="22.15" customHeight="1" x14ac:dyDescent="0.25">
      <c r="A96" s="126" t="s">
        <v>36</v>
      </c>
      <c r="B96" s="161">
        <v>38994.077869000001</v>
      </c>
      <c r="C96" s="161">
        <v>33056.699148</v>
      </c>
      <c r="D96" s="161">
        <v>31492.362166309998</v>
      </c>
      <c r="E96" s="161">
        <v>31364.990838360001</v>
      </c>
      <c r="F96" s="161">
        <v>28254.323366500001</v>
      </c>
      <c r="G96" s="127">
        <v>0.94882404011163002</v>
      </c>
      <c r="H96" s="128"/>
    </row>
    <row r="97" spans="1:8" ht="22.15" customHeight="1" x14ac:dyDescent="0.25">
      <c r="A97" s="126" t="s">
        <v>53</v>
      </c>
      <c r="B97" s="161">
        <v>5470.772242</v>
      </c>
      <c r="C97" s="161">
        <v>6776.8961749999999</v>
      </c>
      <c r="D97" s="161">
        <v>5971.9686969499999</v>
      </c>
      <c r="E97" s="161">
        <v>5941.3409110599996</v>
      </c>
      <c r="F97" s="161">
        <v>4461.2131367800002</v>
      </c>
      <c r="G97" s="127">
        <v>0.87670531724798095</v>
      </c>
      <c r="H97" s="128"/>
    </row>
    <row r="98" spans="1:8" ht="22.15" customHeight="1" x14ac:dyDescent="0.25">
      <c r="A98" s="126" t="s">
        <v>45</v>
      </c>
      <c r="B98" s="161">
        <v>9115.9807290000008</v>
      </c>
      <c r="C98" s="161">
        <v>8662.7556139999997</v>
      </c>
      <c r="D98" s="161">
        <v>7283.5879532999998</v>
      </c>
      <c r="E98" s="161">
        <v>7270.65302032</v>
      </c>
      <c r="F98" s="161">
        <v>6748.8800215000001</v>
      </c>
      <c r="G98" s="127">
        <v>0.83930025782671203</v>
      </c>
      <c r="H98" s="128"/>
    </row>
    <row r="99" spans="1:8" ht="22.15" customHeight="1" x14ac:dyDescent="0.25">
      <c r="A99" s="126" t="s">
        <v>30</v>
      </c>
      <c r="B99" s="161">
        <v>54199.157548000003</v>
      </c>
      <c r="C99" s="161">
        <v>74076.813930000004</v>
      </c>
      <c r="D99" s="161">
        <v>73524.616236500005</v>
      </c>
      <c r="E99" s="161">
        <v>73522.251589770007</v>
      </c>
      <c r="F99" s="161">
        <v>65705.968086359993</v>
      </c>
      <c r="G99" s="127">
        <v>0.99251368531111395</v>
      </c>
      <c r="H99" s="128"/>
    </row>
    <row r="100" spans="1:8" ht="22.15" customHeight="1" x14ac:dyDescent="0.25">
      <c r="A100" s="126" t="s">
        <v>81</v>
      </c>
      <c r="B100" s="161">
        <v>1866.494543</v>
      </c>
      <c r="C100" s="161">
        <v>1658.678437</v>
      </c>
      <c r="D100" s="161">
        <v>1405.3823074300001</v>
      </c>
      <c r="E100" s="161">
        <v>1335.8160430400001</v>
      </c>
      <c r="F100" s="161">
        <v>1230.1806264700001</v>
      </c>
      <c r="G100" s="127">
        <v>0.80534961644286396</v>
      </c>
      <c r="H100" s="128"/>
    </row>
    <row r="101" spans="1:8" ht="22.15" customHeight="1" x14ac:dyDescent="0.25">
      <c r="A101" s="126" t="s">
        <v>29</v>
      </c>
      <c r="B101" s="161">
        <v>49979.753285999999</v>
      </c>
      <c r="C101" s="161">
        <v>56642.232293000001</v>
      </c>
      <c r="D101" s="161">
        <v>54573.303172480002</v>
      </c>
      <c r="E101" s="161">
        <v>54566.059666989997</v>
      </c>
      <c r="F101" s="161">
        <v>47614.363404030002</v>
      </c>
      <c r="G101" s="127">
        <v>0.96334585446296905</v>
      </c>
      <c r="H101" s="128"/>
    </row>
    <row r="102" spans="1:8" ht="22.15" customHeight="1" x14ac:dyDescent="0.25">
      <c r="A102" s="126" t="s">
        <v>26</v>
      </c>
      <c r="B102" s="161">
        <v>104495.50068500001</v>
      </c>
      <c r="C102" s="161">
        <v>187340.48729399999</v>
      </c>
      <c r="D102" s="161">
        <v>174422.11164396</v>
      </c>
      <c r="E102" s="161">
        <v>174422.11164396</v>
      </c>
      <c r="F102" s="161">
        <v>159846.87183369001</v>
      </c>
      <c r="G102" s="127">
        <v>0.93104333272195094</v>
      </c>
      <c r="H102" s="128"/>
    </row>
    <row r="103" spans="1:8" ht="22.15" customHeight="1" x14ac:dyDescent="0.25">
      <c r="A103" s="126" t="s">
        <v>138</v>
      </c>
      <c r="B103" s="161">
        <v>101.264612</v>
      </c>
      <c r="C103" s="161">
        <v>104.264612</v>
      </c>
      <c r="D103" s="161">
        <v>96.510296789999998</v>
      </c>
      <c r="E103" s="161">
        <v>96.510296789999998</v>
      </c>
      <c r="F103" s="161">
        <v>85.317882409999996</v>
      </c>
      <c r="G103" s="127">
        <v>0.92562850365759797</v>
      </c>
      <c r="H103" s="128"/>
    </row>
    <row r="104" spans="1:8" ht="22.15" customHeight="1" x14ac:dyDescent="0.25">
      <c r="A104" s="126" t="s">
        <v>118</v>
      </c>
      <c r="B104" s="161">
        <v>356.77419800000001</v>
      </c>
      <c r="C104" s="161">
        <v>394.62907899999999</v>
      </c>
      <c r="D104" s="161">
        <v>375.92649539000001</v>
      </c>
      <c r="E104" s="161">
        <v>375.92649539000001</v>
      </c>
      <c r="F104" s="161">
        <v>346.46117063000003</v>
      </c>
      <c r="G104" s="127">
        <v>0.95260718328868998</v>
      </c>
      <c r="H104" s="128"/>
    </row>
    <row r="105" spans="1:8" ht="22.15" customHeight="1" x14ac:dyDescent="0.25">
      <c r="A105" s="126" t="s">
        <v>66</v>
      </c>
      <c r="B105" s="161">
        <v>3465.8054299999999</v>
      </c>
      <c r="C105" s="161">
        <v>3778.2053470000001</v>
      </c>
      <c r="D105" s="161">
        <v>3732.8636322900002</v>
      </c>
      <c r="E105" s="161">
        <v>3731.7648126499998</v>
      </c>
      <c r="F105" s="161">
        <v>3548.2719897100001</v>
      </c>
      <c r="G105" s="127">
        <v>0.987708308552664</v>
      </c>
      <c r="H105" s="128"/>
    </row>
    <row r="106" spans="1:8" ht="22.15" customHeight="1" x14ac:dyDescent="0.25">
      <c r="A106" s="126" t="s">
        <v>38</v>
      </c>
      <c r="B106" s="161">
        <v>27048.804457999999</v>
      </c>
      <c r="C106" s="161">
        <v>27541.016020999999</v>
      </c>
      <c r="D106" s="161">
        <v>26448.662054019998</v>
      </c>
      <c r="E106" s="161">
        <v>26432.577088419999</v>
      </c>
      <c r="F106" s="161">
        <v>25608.435231480002</v>
      </c>
      <c r="G106" s="127">
        <v>0.95975315755472401</v>
      </c>
      <c r="H106" s="128"/>
    </row>
    <row r="107" spans="1:8" ht="22.15" customHeight="1" x14ac:dyDescent="0.25">
      <c r="A107" s="126" t="s">
        <v>40</v>
      </c>
      <c r="B107" s="161">
        <v>22968.24828</v>
      </c>
      <c r="C107" s="161">
        <v>25000.726401</v>
      </c>
      <c r="D107" s="161">
        <v>24763.51276727</v>
      </c>
      <c r="E107" s="161">
        <v>24760.696356069999</v>
      </c>
      <c r="F107" s="161">
        <v>24098.58912171</v>
      </c>
      <c r="G107" s="127">
        <v>0.99039907716759801</v>
      </c>
      <c r="H107" s="128"/>
    </row>
    <row r="108" spans="1:8" ht="22.15" customHeight="1" x14ac:dyDescent="0.25">
      <c r="A108" s="126" t="s">
        <v>48</v>
      </c>
      <c r="B108" s="161">
        <v>7602.5200809999997</v>
      </c>
      <c r="C108" s="161">
        <v>8739.8077549999998</v>
      </c>
      <c r="D108" s="161">
        <v>8715.2111639399991</v>
      </c>
      <c r="E108" s="161">
        <v>8714.8772026399893</v>
      </c>
      <c r="F108" s="161">
        <v>8271.4823307400002</v>
      </c>
      <c r="G108" s="127">
        <v>0.99714747131071202</v>
      </c>
      <c r="H108" s="128"/>
    </row>
    <row r="109" spans="1:8" ht="22.15" customHeight="1" x14ac:dyDescent="0.25">
      <c r="A109" s="126" t="s">
        <v>119</v>
      </c>
      <c r="B109" s="161">
        <v>339.13099999999997</v>
      </c>
      <c r="C109" s="161">
        <v>371.44795099999999</v>
      </c>
      <c r="D109" s="161">
        <v>371.37919820000002</v>
      </c>
      <c r="E109" s="161">
        <v>371.36992459999999</v>
      </c>
      <c r="F109" s="161">
        <v>341.26196671000002</v>
      </c>
      <c r="G109" s="127">
        <v>0.99978993988312503</v>
      </c>
      <c r="H109" s="128"/>
    </row>
    <row r="110" spans="1:8" ht="22.15" customHeight="1" x14ac:dyDescent="0.25">
      <c r="A110" s="126" t="s">
        <v>61</v>
      </c>
      <c r="B110" s="161">
        <v>3805.050941</v>
      </c>
      <c r="C110" s="161">
        <v>5140.4286739999998</v>
      </c>
      <c r="D110" s="161">
        <v>4555.1103152100004</v>
      </c>
      <c r="E110" s="161">
        <v>4553.8927555600003</v>
      </c>
      <c r="F110" s="161">
        <v>3915.2405960699998</v>
      </c>
      <c r="G110" s="127">
        <v>0.88589746971752303</v>
      </c>
      <c r="H110" s="128"/>
    </row>
    <row r="111" spans="1:8" ht="22.15" customHeight="1" x14ac:dyDescent="0.25">
      <c r="A111" s="126" t="s">
        <v>86</v>
      </c>
      <c r="B111" s="161">
        <v>1133.307</v>
      </c>
      <c r="C111" s="161">
        <v>1293.307</v>
      </c>
      <c r="D111" s="161">
        <v>1231.2445298600001</v>
      </c>
      <c r="E111" s="161">
        <v>1231.2445298600001</v>
      </c>
      <c r="F111" s="161">
        <v>1151.7611067600001</v>
      </c>
      <c r="G111" s="127">
        <v>0.95201257695195296</v>
      </c>
      <c r="H111" s="128"/>
    </row>
    <row r="112" spans="1:8" ht="22.15" customHeight="1" x14ac:dyDescent="0.25">
      <c r="A112" s="126" t="s">
        <v>67</v>
      </c>
      <c r="B112" s="161">
        <v>4884.3092159999997</v>
      </c>
      <c r="C112" s="161">
        <v>3280.655033</v>
      </c>
      <c r="D112" s="161">
        <v>2878.46396095</v>
      </c>
      <c r="E112" s="161">
        <v>2856.8860122599999</v>
      </c>
      <c r="F112" s="161">
        <v>2541.1074198599999</v>
      </c>
      <c r="G112" s="127">
        <v>0.87082792415620602</v>
      </c>
      <c r="H112" s="128"/>
    </row>
    <row r="113" spans="1:8" ht="22.15" customHeight="1" x14ac:dyDescent="0.25">
      <c r="A113" s="126" t="s">
        <v>117</v>
      </c>
      <c r="B113" s="161">
        <v>374.51639</v>
      </c>
      <c r="C113" s="161">
        <v>408.01297299999999</v>
      </c>
      <c r="D113" s="161">
        <v>339.18429471000002</v>
      </c>
      <c r="E113" s="161">
        <v>339.18429471000002</v>
      </c>
      <c r="F113" s="161">
        <v>310.08550582999999</v>
      </c>
      <c r="G113" s="127">
        <v>0.83130762293188198</v>
      </c>
      <c r="H113" s="128"/>
    </row>
    <row r="114" spans="1:8" ht="22.15" customHeight="1" x14ac:dyDescent="0.25">
      <c r="A114" s="126" t="s">
        <v>65</v>
      </c>
      <c r="B114" s="161">
        <v>3773.6455369999999</v>
      </c>
      <c r="C114" s="161">
        <v>3170.5218249999998</v>
      </c>
      <c r="D114" s="161">
        <v>2880.7217436400001</v>
      </c>
      <c r="E114" s="161">
        <v>2880.2805665400001</v>
      </c>
      <c r="F114" s="161">
        <v>2380.8854302899999</v>
      </c>
      <c r="G114" s="127">
        <v>0.90845631272069904</v>
      </c>
      <c r="H114" s="128"/>
    </row>
    <row r="115" spans="1:8" ht="22.15" customHeight="1" x14ac:dyDescent="0.25">
      <c r="A115" s="126" t="s">
        <v>49</v>
      </c>
      <c r="B115" s="161">
        <v>7386.4109980000003</v>
      </c>
      <c r="C115" s="161">
        <v>7720.0462980000002</v>
      </c>
      <c r="D115" s="161">
        <v>7672.4153099300001</v>
      </c>
      <c r="E115" s="161">
        <v>7670.8727760800002</v>
      </c>
      <c r="F115" s="161">
        <v>7298.9919424</v>
      </c>
      <c r="G115" s="127">
        <v>0.99363041100767202</v>
      </c>
      <c r="H115" s="128"/>
    </row>
    <row r="116" spans="1:8" ht="22.15" customHeight="1" x14ac:dyDescent="0.25">
      <c r="A116" s="126" t="s">
        <v>24</v>
      </c>
      <c r="B116" s="161">
        <v>406387</v>
      </c>
      <c r="C116" s="161">
        <v>557132.254907</v>
      </c>
      <c r="D116" s="161">
        <v>553513.56799568003</v>
      </c>
      <c r="E116" s="161">
        <v>553513.56799567002</v>
      </c>
      <c r="F116" s="161">
        <v>553513.56799567002</v>
      </c>
      <c r="G116" s="127">
        <v>0.99350479732692198</v>
      </c>
      <c r="H116" s="128"/>
    </row>
    <row r="117" spans="1:8" ht="22.15" customHeight="1" x14ac:dyDescent="0.25">
      <c r="A117" s="110" t="s">
        <v>114</v>
      </c>
      <c r="B117" s="163">
        <v>398.57402100000002</v>
      </c>
      <c r="C117" s="163">
        <v>408.57402100000002</v>
      </c>
      <c r="D117" s="163">
        <v>382.17130266999999</v>
      </c>
      <c r="E117" s="163">
        <v>381.90014277</v>
      </c>
      <c r="F117" s="163">
        <v>351.16748447999998</v>
      </c>
      <c r="G117" s="112">
        <v>0.93471469829453502</v>
      </c>
      <c r="H117" s="128"/>
    </row>
    <row r="118" spans="1:8" ht="22.15" customHeight="1" x14ac:dyDescent="0.25">
      <c r="A118" s="110" t="s">
        <v>103</v>
      </c>
      <c r="B118" s="163">
        <v>627.07586100000003</v>
      </c>
      <c r="C118" s="163">
        <v>680.82406200000003</v>
      </c>
      <c r="D118" s="163">
        <v>666.28546616999995</v>
      </c>
      <c r="E118" s="163">
        <v>665.33064305000005</v>
      </c>
      <c r="F118" s="163">
        <v>597.86624771000004</v>
      </c>
      <c r="G118" s="112">
        <v>0.97724313840423604</v>
      </c>
      <c r="H118" s="128"/>
    </row>
    <row r="119" spans="1:8" ht="22.15" customHeight="1" x14ac:dyDescent="0.25">
      <c r="A119" s="126" t="s">
        <v>144</v>
      </c>
      <c r="B119" s="161">
        <v>342.59502500000002</v>
      </c>
      <c r="C119" s="161">
        <v>68.401657</v>
      </c>
      <c r="D119" s="161">
        <v>67.554717199999999</v>
      </c>
      <c r="E119" s="161">
        <v>67.554717199999999</v>
      </c>
      <c r="F119" s="161">
        <v>67.554717199999999</v>
      </c>
      <c r="G119" s="127">
        <v>0.98761813913367602</v>
      </c>
      <c r="H119" s="128"/>
    </row>
    <row r="120" spans="1:8" ht="22.15" customHeight="1" x14ac:dyDescent="0.25">
      <c r="A120" s="126" t="s">
        <v>59</v>
      </c>
      <c r="B120" s="161">
        <v>4223.5169610000003</v>
      </c>
      <c r="C120" s="161">
        <v>4791.5561900000002</v>
      </c>
      <c r="D120" s="161">
        <v>4763.7926676200004</v>
      </c>
      <c r="E120" s="161">
        <v>4761.8528410999998</v>
      </c>
      <c r="F120" s="161">
        <v>4218.0304481900002</v>
      </c>
      <c r="G120" s="127">
        <v>0.99380089730305399</v>
      </c>
      <c r="H120" s="128"/>
    </row>
    <row r="121" spans="1:8" ht="22.15" customHeight="1" x14ac:dyDescent="0.25">
      <c r="A121" s="126" t="s">
        <v>43</v>
      </c>
      <c r="B121" s="161">
        <v>16110.759152000001</v>
      </c>
      <c r="C121" s="161">
        <v>17540.336646</v>
      </c>
      <c r="D121" s="161">
        <v>17385.950175869999</v>
      </c>
      <c r="E121" s="161">
        <v>17385.950175869999</v>
      </c>
      <c r="F121" s="161">
        <v>16403.45636045</v>
      </c>
      <c r="G121" s="127">
        <v>0.99119820370350697</v>
      </c>
      <c r="H121" s="128"/>
    </row>
    <row r="122" spans="1:8" ht="22.15" customHeight="1" x14ac:dyDescent="0.25">
      <c r="A122" s="126" t="s">
        <v>98</v>
      </c>
      <c r="B122" s="161">
        <v>743.15700700000002</v>
      </c>
      <c r="C122" s="161">
        <v>796.75700700000004</v>
      </c>
      <c r="D122" s="161">
        <v>785.77391981999995</v>
      </c>
      <c r="E122" s="161">
        <v>785.73824035999996</v>
      </c>
      <c r="F122" s="161">
        <v>715.18229636000001</v>
      </c>
      <c r="G122" s="127">
        <v>0.98617048040595401</v>
      </c>
      <c r="H122" s="128"/>
    </row>
    <row r="123" spans="1:8" ht="22.15" customHeight="1" x14ac:dyDescent="0.25">
      <c r="A123" s="126" t="s">
        <v>79</v>
      </c>
      <c r="B123" s="161">
        <v>2155.9596820000002</v>
      </c>
      <c r="C123" s="161">
        <v>1870.516509</v>
      </c>
      <c r="D123" s="161">
        <v>1584.87529982</v>
      </c>
      <c r="E123" s="161">
        <v>1584.3331568599999</v>
      </c>
      <c r="F123" s="161">
        <v>1384.13237071</v>
      </c>
      <c r="G123" s="127">
        <v>0.84700303324615001</v>
      </c>
      <c r="H123" s="128"/>
    </row>
    <row r="124" spans="1:8" ht="22.15" customHeight="1" x14ac:dyDescent="0.25">
      <c r="A124" s="126" t="s">
        <v>124</v>
      </c>
      <c r="B124" s="161">
        <v>274.58769599999999</v>
      </c>
      <c r="C124" s="161">
        <v>17.244140000000002</v>
      </c>
      <c r="D124" s="161">
        <v>10.388679720000001</v>
      </c>
      <c r="E124" s="161">
        <v>10.294789</v>
      </c>
      <c r="F124" s="161">
        <v>9.3560818999999995</v>
      </c>
      <c r="G124" s="127">
        <v>0.59700217001253797</v>
      </c>
      <c r="H124" s="128"/>
    </row>
    <row r="125" spans="1:8" ht="22.15" customHeight="1" x14ac:dyDescent="0.25">
      <c r="A125" s="126" t="s">
        <v>106</v>
      </c>
      <c r="B125" s="161">
        <v>510.51706300000001</v>
      </c>
      <c r="C125" s="161">
        <v>510.51706300000001</v>
      </c>
      <c r="D125" s="161">
        <v>508.90479941000001</v>
      </c>
      <c r="E125" s="161">
        <v>508.90479250999999</v>
      </c>
      <c r="F125" s="161">
        <v>458.55147919000001</v>
      </c>
      <c r="G125" s="127">
        <v>0.996841887163329</v>
      </c>
      <c r="H125" s="128"/>
    </row>
    <row r="126" spans="1:8" ht="22.15" customHeight="1" x14ac:dyDescent="0.25">
      <c r="A126" s="126" t="s">
        <v>99</v>
      </c>
      <c r="B126" s="161">
        <v>624.98308999999995</v>
      </c>
      <c r="C126" s="161">
        <v>740.86583800000005</v>
      </c>
      <c r="D126" s="161">
        <v>688.65434966999999</v>
      </c>
      <c r="E126" s="161">
        <v>686.75757409000005</v>
      </c>
      <c r="F126" s="161">
        <v>590.50825939000003</v>
      </c>
      <c r="G126" s="127">
        <v>0.926966177768342</v>
      </c>
      <c r="H126" s="128"/>
    </row>
    <row r="127" spans="1:8" ht="22.15" customHeight="1" x14ac:dyDescent="0.25">
      <c r="A127" s="126" t="s">
        <v>46</v>
      </c>
      <c r="B127" s="161">
        <v>9096.4988229999999</v>
      </c>
      <c r="C127" s="161">
        <v>10968.175466999999</v>
      </c>
      <c r="D127" s="161">
        <v>10731.546451460001</v>
      </c>
      <c r="E127" s="161">
        <v>10723.977461840001</v>
      </c>
      <c r="F127" s="161">
        <v>10225.1637042</v>
      </c>
      <c r="G127" s="127">
        <v>0.97773576782257698</v>
      </c>
      <c r="H127" s="128"/>
    </row>
    <row r="128" spans="1:8" ht="22.15" customHeight="1" x14ac:dyDescent="0.25">
      <c r="A128" s="126" t="s">
        <v>121</v>
      </c>
      <c r="B128" s="161">
        <v>330.74571100000003</v>
      </c>
      <c r="C128" s="161">
        <v>296.17779999999999</v>
      </c>
      <c r="D128" s="161">
        <v>290.10311855999998</v>
      </c>
      <c r="E128" s="161">
        <v>287.31571428000001</v>
      </c>
      <c r="F128" s="161">
        <v>240.67466888000001</v>
      </c>
      <c r="G128" s="127">
        <v>0.97007849433684701</v>
      </c>
      <c r="H128" s="128"/>
    </row>
    <row r="129" spans="1:8" ht="22.15" customHeight="1" x14ac:dyDescent="0.25">
      <c r="A129" s="126" t="s">
        <v>143</v>
      </c>
      <c r="B129" s="161">
        <v>62.506571000000001</v>
      </c>
      <c r="C129" s="161">
        <v>77.463230999999993</v>
      </c>
      <c r="D129" s="161">
        <v>70.464064109999995</v>
      </c>
      <c r="E129" s="161">
        <v>70.456345330000005</v>
      </c>
      <c r="F129" s="161">
        <v>64.165286510000001</v>
      </c>
      <c r="G129" s="127">
        <v>0.909545656958202</v>
      </c>
      <c r="H129" s="128"/>
    </row>
    <row r="130" spans="1:8" ht="22.15" customHeight="1" x14ac:dyDescent="0.25">
      <c r="A130" s="126" t="s">
        <v>131</v>
      </c>
      <c r="B130" s="161">
        <v>198.644925</v>
      </c>
      <c r="C130" s="161">
        <v>256.81023299999998</v>
      </c>
      <c r="D130" s="161">
        <v>245.38480949999999</v>
      </c>
      <c r="E130" s="161">
        <v>245.38480949999999</v>
      </c>
      <c r="F130" s="161">
        <v>218.40509155999999</v>
      </c>
      <c r="G130" s="127">
        <v>0.95551024830073705</v>
      </c>
      <c r="H130" s="128"/>
    </row>
    <row r="131" spans="1:8" ht="22.15" customHeight="1" x14ac:dyDescent="0.25">
      <c r="A131" s="126" t="s">
        <v>115</v>
      </c>
      <c r="B131" s="161">
        <v>315.36589199999997</v>
      </c>
      <c r="C131" s="161">
        <v>431.62467199999998</v>
      </c>
      <c r="D131" s="161">
        <v>377.39293019000002</v>
      </c>
      <c r="E131" s="161">
        <v>376.51517644</v>
      </c>
      <c r="F131" s="161">
        <v>321.63520689000001</v>
      </c>
      <c r="G131" s="127">
        <v>0.87232079365472404</v>
      </c>
      <c r="H131" s="128"/>
    </row>
    <row r="132" spans="1:8" ht="22.15" customHeight="1" x14ac:dyDescent="0.25">
      <c r="A132" s="150" t="s">
        <v>12</v>
      </c>
      <c r="B132" s="162">
        <v>2878796.3174680001</v>
      </c>
      <c r="C132" s="162">
        <v>3379235.0149119999</v>
      </c>
      <c r="D132" s="162">
        <v>3300665.4881592798</v>
      </c>
      <c r="E132" s="162">
        <v>3298979.4734373498</v>
      </c>
      <c r="F132" s="162">
        <v>3193254.12747761</v>
      </c>
      <c r="G132" s="151">
        <v>0.97625038178152901</v>
      </c>
      <c r="H132" s="152"/>
    </row>
    <row r="133" spans="1:8" ht="22.15" customHeight="1" x14ac:dyDescent="0.25">
      <c r="A133" s="259" t="s">
        <v>161</v>
      </c>
      <c r="B133" s="259"/>
      <c r="C133" s="259"/>
      <c r="D133" s="259"/>
    </row>
    <row r="134" spans="1:8" ht="22.15" customHeight="1" x14ac:dyDescent="0.25">
      <c r="A134" s="259" t="s">
        <v>1</v>
      </c>
      <c r="B134" s="259"/>
      <c r="C134" s="259"/>
      <c r="D134" s="259"/>
    </row>
    <row r="135" spans="1:8" ht="22.15" customHeight="1" x14ac:dyDescent="0.25">
      <c r="A135" s="259" t="s">
        <v>162</v>
      </c>
      <c r="B135" s="259"/>
      <c r="C135" s="259"/>
      <c r="D135" s="259"/>
    </row>
    <row r="136" spans="1:8" ht="22.15" customHeight="1" x14ac:dyDescent="0.25">
      <c r="A136" s="259" t="s">
        <v>163</v>
      </c>
      <c r="B136" s="259"/>
      <c r="C136" s="259"/>
      <c r="D136" s="259"/>
    </row>
    <row r="137" spans="1:8" ht="22.15" customHeight="1" x14ac:dyDescent="0.25">
      <c r="A137" s="259" t="s">
        <v>164</v>
      </c>
      <c r="B137" s="259"/>
      <c r="C137" s="259"/>
      <c r="D137" s="259"/>
    </row>
    <row r="138" spans="1:8" ht="22.15" customHeight="1" x14ac:dyDescent="0.25">
      <c r="A138" s="259" t="s">
        <v>165</v>
      </c>
      <c r="B138" s="259"/>
      <c r="C138" s="259"/>
      <c r="D138" s="259"/>
    </row>
    <row r="139" spans="1:8" ht="22.15" customHeight="1" x14ac:dyDescent="0.25">
      <c r="A139" s="259" t="s">
        <v>166</v>
      </c>
      <c r="B139" s="259"/>
      <c r="C139" s="259"/>
      <c r="D139" s="259"/>
    </row>
    <row r="140" spans="1:8" ht="22.15" customHeight="1" x14ac:dyDescent="0.25">
      <c r="A140" s="259" t="s">
        <v>167</v>
      </c>
      <c r="B140" s="259"/>
      <c r="C140" s="259"/>
      <c r="D140" s="259"/>
    </row>
    <row r="141" spans="1:8" ht="22.15" customHeight="1" x14ac:dyDescent="0.25">
      <c r="A141" s="260" t="s">
        <v>168</v>
      </c>
      <c r="B141" s="260"/>
    </row>
    <row r="142" spans="1:8" ht="22.15" customHeight="1" x14ac:dyDescent="0.25">
      <c r="A142" s="260" t="s">
        <v>291</v>
      </c>
      <c r="B142" s="260"/>
    </row>
    <row r="143" spans="1:8" ht="22.15" customHeight="1" x14ac:dyDescent="0.25">
      <c r="A143" s="153" t="s">
        <v>1</v>
      </c>
    </row>
  </sheetData>
  <sortState xmlns:xlrd2="http://schemas.microsoft.com/office/spreadsheetml/2017/richdata2" ref="A7:G131">
    <sortCondition ref="A7:A131"/>
  </sortState>
  <mergeCells count="14">
    <mergeCell ref="A140:D140"/>
    <mergeCell ref="A141:B141"/>
    <mergeCell ref="A142:B142"/>
    <mergeCell ref="A3:D3"/>
    <mergeCell ref="A4:D4"/>
    <mergeCell ref="A139:D139"/>
    <mergeCell ref="A136:D136"/>
    <mergeCell ref="A137:D137"/>
    <mergeCell ref="A138:D138"/>
    <mergeCell ref="A1:E1"/>
    <mergeCell ref="A2:E2"/>
    <mergeCell ref="A133:D133"/>
    <mergeCell ref="A134:D134"/>
    <mergeCell ref="A135:D1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topLeftCell="A61" workbookViewId="0">
      <selection activeCell="E68" sqref="E68"/>
    </sheetView>
  </sheetViews>
  <sheetFormatPr baseColWidth="10" defaultColWidth="8.85546875" defaultRowHeight="15" x14ac:dyDescent="0.25"/>
  <cols>
    <col min="1" max="1" width="64.7109375" customWidth="1"/>
    <col min="2" max="2" width="20.28515625" customWidth="1"/>
    <col min="3" max="3" width="20" customWidth="1"/>
    <col min="4" max="4" width="19.5703125" customWidth="1"/>
    <col min="5" max="5" width="13.42578125" customWidth="1"/>
    <col min="6" max="6" width="12.28515625" customWidth="1"/>
    <col min="7" max="7" width="15.140625" customWidth="1"/>
    <col min="8" max="8" width="11.42578125" customWidth="1"/>
    <col min="9" max="9" width="31" customWidth="1"/>
  </cols>
  <sheetData>
    <row r="1" spans="1:8" ht="24.75" customHeight="1" x14ac:dyDescent="0.25">
      <c r="A1" s="256" t="s">
        <v>176</v>
      </c>
      <c r="B1" s="256"/>
      <c r="C1" s="256"/>
      <c r="D1" s="256"/>
      <c r="E1" s="256"/>
      <c r="F1" s="256"/>
    </row>
    <row r="2" spans="1:8" ht="24.75" customHeight="1" x14ac:dyDescent="0.25">
      <c r="A2" s="257" t="s">
        <v>173</v>
      </c>
      <c r="B2" s="257"/>
      <c r="C2" s="257"/>
      <c r="D2" s="257"/>
      <c r="E2" s="257"/>
      <c r="F2" s="257"/>
    </row>
    <row r="3" spans="1:8" s="116" customFormat="1" ht="17.25" customHeight="1" x14ac:dyDescent="0.3">
      <c r="A3" s="255" t="s">
        <v>158</v>
      </c>
      <c r="B3" s="255"/>
      <c r="C3" s="255"/>
      <c r="D3" s="255"/>
      <c r="E3" s="255"/>
      <c r="F3" s="255"/>
      <c r="G3" s="255"/>
      <c r="H3" s="255"/>
    </row>
    <row r="4" spans="1:8" s="116" customFormat="1" ht="17.25" customHeight="1" x14ac:dyDescent="0.3">
      <c r="A4" s="255" t="s">
        <v>159</v>
      </c>
      <c r="B4" s="255"/>
      <c r="C4" s="255"/>
      <c r="D4" s="255"/>
      <c r="E4" s="255"/>
      <c r="F4" s="255"/>
      <c r="G4" s="255"/>
      <c r="H4" s="255"/>
    </row>
    <row r="5" spans="1:8" x14ac:dyDescent="0.25">
      <c r="A5" s="97" t="s">
        <v>1</v>
      </c>
    </row>
    <row r="6" spans="1:8" ht="22.5" customHeight="1" x14ac:dyDescent="0.25">
      <c r="A6" s="99" t="s">
        <v>18</v>
      </c>
      <c r="B6" s="89" t="s">
        <v>156</v>
      </c>
      <c r="C6" s="89" t="s">
        <v>157</v>
      </c>
      <c r="D6" s="89" t="s">
        <v>19</v>
      </c>
      <c r="E6" s="89" t="s">
        <v>20</v>
      </c>
      <c r="F6" s="89" t="s">
        <v>21</v>
      </c>
      <c r="G6" s="89" t="s">
        <v>22</v>
      </c>
      <c r="H6" s="113" t="s">
        <v>174</v>
      </c>
    </row>
    <row r="7" spans="1:8" ht="22.5" customHeight="1" x14ac:dyDescent="0.25">
      <c r="A7" s="117" t="s">
        <v>80</v>
      </c>
      <c r="B7" s="93">
        <v>1433.420744</v>
      </c>
      <c r="C7" s="93">
        <v>1646.678555</v>
      </c>
      <c r="D7" s="93">
        <v>1407.60932282</v>
      </c>
      <c r="E7" s="93">
        <v>1396.6905019400001</v>
      </c>
      <c r="F7" s="93">
        <v>1208.2130736700001</v>
      </c>
      <c r="G7" s="90">
        <v>0.84818648891677595</v>
      </c>
      <c r="H7" s="114"/>
    </row>
    <row r="8" spans="1:8" ht="22.5" customHeight="1" x14ac:dyDescent="0.25">
      <c r="A8" s="117" t="s">
        <v>196</v>
      </c>
      <c r="B8" s="93"/>
      <c r="C8" s="93"/>
      <c r="D8" s="93"/>
      <c r="E8" s="93"/>
      <c r="F8" s="93"/>
      <c r="G8" s="90"/>
      <c r="H8" s="114" t="s">
        <v>251</v>
      </c>
    </row>
    <row r="9" spans="1:8" ht="22.5" customHeight="1" x14ac:dyDescent="0.25">
      <c r="A9" s="117" t="s">
        <v>72</v>
      </c>
      <c r="B9" s="93">
        <v>1856.3234090000001</v>
      </c>
      <c r="C9" s="93">
        <v>2109.9465030000001</v>
      </c>
      <c r="D9" s="93">
        <v>2084.6572913499999</v>
      </c>
      <c r="E9" s="93">
        <v>2084.6572913499999</v>
      </c>
      <c r="F9" s="93">
        <v>1859.4229869000001</v>
      </c>
      <c r="G9" s="90">
        <v>0.98801428774898203</v>
      </c>
      <c r="H9" s="114"/>
    </row>
    <row r="10" spans="1:8" ht="22.5" customHeight="1" x14ac:dyDescent="0.25">
      <c r="A10" s="117" t="s">
        <v>23</v>
      </c>
      <c r="B10" s="93">
        <v>1006748.717308</v>
      </c>
      <c r="C10" s="93">
        <v>1088205.507308</v>
      </c>
      <c r="D10" s="93">
        <v>1075804.5592356699</v>
      </c>
      <c r="E10" s="93">
        <v>1075607.7755897299</v>
      </c>
      <c r="F10" s="93">
        <v>1074233.5346073799</v>
      </c>
      <c r="G10" s="90">
        <v>0.98842338911752603</v>
      </c>
      <c r="H10" s="114"/>
    </row>
    <row r="11" spans="1:8" ht="22.5" customHeight="1" x14ac:dyDescent="0.25">
      <c r="A11" s="117" t="s">
        <v>96</v>
      </c>
      <c r="B11" s="93">
        <v>726.29339900000002</v>
      </c>
      <c r="C11" s="93">
        <v>772.400441</v>
      </c>
      <c r="D11" s="93">
        <v>716.51828614999999</v>
      </c>
      <c r="E11" s="93">
        <v>716.50596306</v>
      </c>
      <c r="F11" s="93">
        <v>640.03351173999999</v>
      </c>
      <c r="G11" s="90">
        <v>0.92763536247126499</v>
      </c>
      <c r="H11" s="114"/>
    </row>
    <row r="12" spans="1:8" ht="22.5" customHeight="1" x14ac:dyDescent="0.25">
      <c r="A12" s="117" t="s">
        <v>90</v>
      </c>
      <c r="B12" s="93">
        <v>769.37136799999996</v>
      </c>
      <c r="C12" s="93">
        <v>896.193712</v>
      </c>
      <c r="D12" s="93">
        <v>884.47549140000001</v>
      </c>
      <c r="E12" s="93">
        <v>883.57849119000002</v>
      </c>
      <c r="F12" s="93">
        <v>752.14412823999999</v>
      </c>
      <c r="G12" s="90">
        <v>0.98592355576580903</v>
      </c>
      <c r="H12" s="114"/>
    </row>
    <row r="13" spans="1:8" ht="22.5" customHeight="1" x14ac:dyDescent="0.25">
      <c r="A13" s="117" t="s">
        <v>227</v>
      </c>
      <c r="B13" s="93"/>
      <c r="C13" s="93"/>
      <c r="D13" s="93"/>
      <c r="E13" s="93"/>
      <c r="F13" s="93"/>
      <c r="G13" s="90"/>
      <c r="H13" s="114" t="s">
        <v>252</v>
      </c>
    </row>
    <row r="14" spans="1:8" s="92" customFormat="1" ht="22.5" customHeight="1" x14ac:dyDescent="0.25">
      <c r="A14" s="117" t="s">
        <v>147</v>
      </c>
      <c r="B14" s="120"/>
      <c r="C14" s="120"/>
      <c r="D14" s="120"/>
      <c r="E14" s="120"/>
      <c r="F14" s="120"/>
      <c r="G14" s="121"/>
      <c r="H14" s="92" t="s">
        <v>243</v>
      </c>
    </row>
    <row r="15" spans="1:8" ht="22.5" customHeight="1" x14ac:dyDescent="0.25">
      <c r="A15" s="117" t="s">
        <v>107</v>
      </c>
      <c r="B15" s="93">
        <v>285.51499899999999</v>
      </c>
      <c r="C15" s="93">
        <v>394.24346800000001</v>
      </c>
      <c r="D15" s="93">
        <v>328.70014629000002</v>
      </c>
      <c r="E15" s="93">
        <v>328.69806849000003</v>
      </c>
      <c r="F15" s="93">
        <v>291.96656538000002</v>
      </c>
      <c r="G15" s="90">
        <v>0.83374385416577101</v>
      </c>
      <c r="H15" s="114"/>
    </row>
    <row r="16" spans="1:8" ht="22.5" customHeight="1" x14ac:dyDescent="0.25">
      <c r="A16" s="117" t="s">
        <v>78</v>
      </c>
      <c r="B16" s="93">
        <v>1804.4680000000001</v>
      </c>
      <c r="C16" s="93">
        <v>1804.4680000000001</v>
      </c>
      <c r="D16" s="93">
        <v>1802.82286036</v>
      </c>
      <c r="E16" s="93">
        <v>1802.82286036</v>
      </c>
      <c r="F16" s="93">
        <v>1637.97938763</v>
      </c>
      <c r="G16" s="90">
        <v>0.99908829658381304</v>
      </c>
      <c r="H16" s="114"/>
    </row>
    <row r="17" spans="1:8" s="92" customFormat="1" ht="22.5" customHeight="1" x14ac:dyDescent="0.25">
      <c r="A17" s="117" t="s">
        <v>28</v>
      </c>
      <c r="B17" s="120">
        <v>0</v>
      </c>
      <c r="C17" s="120">
        <v>0</v>
      </c>
      <c r="D17" s="120">
        <v>0</v>
      </c>
      <c r="E17" s="120">
        <v>0</v>
      </c>
      <c r="F17" s="120">
        <v>0</v>
      </c>
      <c r="G17" s="121">
        <v>0</v>
      </c>
      <c r="H17" s="92" t="s">
        <v>243</v>
      </c>
    </row>
    <row r="18" spans="1:8" ht="22.5" customHeight="1" x14ac:dyDescent="0.25">
      <c r="A18" s="110" t="s">
        <v>140</v>
      </c>
      <c r="B18" s="111">
        <v>0</v>
      </c>
      <c r="C18" s="111">
        <v>47.866515999999997</v>
      </c>
      <c r="D18" s="111">
        <v>40.109533679999998</v>
      </c>
      <c r="E18" s="111">
        <v>40.109533679999998</v>
      </c>
      <c r="F18" s="111">
        <v>0</v>
      </c>
      <c r="G18" s="112">
        <v>0.83794554172273605</v>
      </c>
      <c r="H18" s="114"/>
    </row>
    <row r="19" spans="1:8" ht="22.5" customHeight="1" x14ac:dyDescent="0.25">
      <c r="A19" s="117" t="s">
        <v>142</v>
      </c>
      <c r="B19" s="93">
        <v>63.484954999999999</v>
      </c>
      <c r="C19" s="93">
        <v>66.763548999999998</v>
      </c>
      <c r="D19" s="93">
        <v>50.48983338</v>
      </c>
      <c r="E19" s="93">
        <v>50.48983338</v>
      </c>
      <c r="F19" s="93">
        <v>46.304652230000002</v>
      </c>
      <c r="G19" s="90">
        <v>0.75624849391993798</v>
      </c>
      <c r="H19" s="114"/>
    </row>
    <row r="20" spans="1:8" ht="22.5" customHeight="1" x14ac:dyDescent="0.25">
      <c r="A20" s="117" t="s">
        <v>91</v>
      </c>
      <c r="B20" s="93">
        <v>715.10740699999997</v>
      </c>
      <c r="C20" s="93">
        <v>732.07441900000003</v>
      </c>
      <c r="D20" s="93">
        <v>721.18635836999999</v>
      </c>
      <c r="E20" s="93">
        <v>719.27283621000004</v>
      </c>
      <c r="F20" s="93">
        <v>622.74670908999997</v>
      </c>
      <c r="G20" s="90">
        <v>0.982513276713744</v>
      </c>
      <c r="H20" s="114"/>
    </row>
    <row r="21" spans="1:8" ht="22.5" customHeight="1" x14ac:dyDescent="0.25">
      <c r="A21" s="117" t="s">
        <v>82</v>
      </c>
      <c r="B21" s="93">
        <v>1307.5229999999999</v>
      </c>
      <c r="C21" s="93">
        <v>1575.8613909999999</v>
      </c>
      <c r="D21" s="93">
        <v>1525.97775645</v>
      </c>
      <c r="E21" s="93">
        <v>1525.97775645</v>
      </c>
      <c r="F21" s="93">
        <v>1347.60809713</v>
      </c>
      <c r="G21" s="90">
        <v>0.96834516358171197</v>
      </c>
      <c r="H21" s="114"/>
    </row>
    <row r="22" spans="1:8" ht="22.5" customHeight="1" x14ac:dyDescent="0.25">
      <c r="A22" s="117" t="s">
        <v>187</v>
      </c>
      <c r="B22" s="93"/>
      <c r="C22" s="93"/>
      <c r="D22" s="93"/>
      <c r="E22" s="93"/>
      <c r="F22" s="93"/>
      <c r="G22" s="90"/>
      <c r="H22" s="114" t="s">
        <v>241</v>
      </c>
    </row>
    <row r="23" spans="1:8" ht="22.5" customHeight="1" x14ac:dyDescent="0.25">
      <c r="A23" s="117" t="s">
        <v>110</v>
      </c>
      <c r="B23" s="93">
        <v>390.87208800000002</v>
      </c>
      <c r="C23" s="93">
        <v>452.625067</v>
      </c>
      <c r="D23" s="93">
        <v>398.23480380000001</v>
      </c>
      <c r="E23" s="93">
        <v>398.23478718000001</v>
      </c>
      <c r="F23" s="93">
        <v>358.51745172</v>
      </c>
      <c r="G23" s="90">
        <v>0.87983369948885304</v>
      </c>
      <c r="H23" s="114"/>
    </row>
    <row r="24" spans="1:8" ht="22.5" customHeight="1" x14ac:dyDescent="0.25">
      <c r="A24" s="117" t="s">
        <v>88</v>
      </c>
      <c r="B24" s="93">
        <v>885.41261199999997</v>
      </c>
      <c r="C24" s="93">
        <v>1071.9126120000001</v>
      </c>
      <c r="D24" s="93">
        <v>1071.9071132700001</v>
      </c>
      <c r="E24" s="93">
        <v>1071.9071132700001</v>
      </c>
      <c r="F24" s="93">
        <v>918.9812197</v>
      </c>
      <c r="G24" s="90">
        <v>0.99999487016951005</v>
      </c>
      <c r="H24" s="114"/>
    </row>
    <row r="25" spans="1:8" ht="22.5" customHeight="1" x14ac:dyDescent="0.25">
      <c r="A25" s="117" t="s">
        <v>83</v>
      </c>
      <c r="B25" s="93">
        <v>1378.6577</v>
      </c>
      <c r="C25" s="93">
        <v>1693.6577</v>
      </c>
      <c r="D25" s="93">
        <v>1690.5271863400001</v>
      </c>
      <c r="E25" s="93">
        <v>1690.5150893299999</v>
      </c>
      <c r="F25" s="93">
        <v>1619.8192882400001</v>
      </c>
      <c r="G25" s="90">
        <v>0.998144482990867</v>
      </c>
      <c r="H25" s="114"/>
    </row>
    <row r="26" spans="1:8" ht="22.5" customHeight="1" x14ac:dyDescent="0.25">
      <c r="A26" s="117" t="s">
        <v>101</v>
      </c>
      <c r="B26" s="93">
        <v>473.451728</v>
      </c>
      <c r="C26" s="93">
        <v>605.99205199999994</v>
      </c>
      <c r="D26" s="93">
        <v>597.30145401000004</v>
      </c>
      <c r="E26" s="93">
        <v>597.30145401000004</v>
      </c>
      <c r="F26" s="93">
        <v>514.58063874000004</v>
      </c>
      <c r="G26" s="90">
        <v>0.98565889113344296</v>
      </c>
      <c r="H26" s="114"/>
    </row>
    <row r="27" spans="1:8" ht="22.5" customHeight="1" x14ac:dyDescent="0.25">
      <c r="A27" s="117" t="s">
        <v>39</v>
      </c>
      <c r="B27" s="93">
        <v>19795.604200000002</v>
      </c>
      <c r="C27" s="93">
        <v>22661.309196999999</v>
      </c>
      <c r="D27" s="93">
        <v>22111.167228760001</v>
      </c>
      <c r="E27" s="93">
        <v>22110.292002720002</v>
      </c>
      <c r="F27" s="93">
        <v>20219.13638317</v>
      </c>
      <c r="G27" s="90">
        <v>0.97568467075357901</v>
      </c>
      <c r="H27" s="114"/>
    </row>
    <row r="28" spans="1:8" ht="22.5" customHeight="1" x14ac:dyDescent="0.25">
      <c r="A28" s="117" t="s">
        <v>50</v>
      </c>
      <c r="B28" s="93">
        <v>5563.1067499999999</v>
      </c>
      <c r="C28" s="93">
        <v>6054.1067499999999</v>
      </c>
      <c r="D28" s="93">
        <v>6010.9444979899999</v>
      </c>
      <c r="E28" s="93">
        <v>6010.9444979899999</v>
      </c>
      <c r="F28" s="93">
        <v>5511.0902353800002</v>
      </c>
      <c r="G28" s="90">
        <v>0.99287058292951402</v>
      </c>
      <c r="H28" s="114"/>
    </row>
    <row r="29" spans="1:8" ht="22.5" customHeight="1" x14ac:dyDescent="0.25">
      <c r="A29" s="117" t="s">
        <v>146</v>
      </c>
      <c r="B29" s="93">
        <v>27.777018000000002</v>
      </c>
      <c r="C29" s="93">
        <v>47.777017999999998</v>
      </c>
      <c r="D29" s="93">
        <v>39.197458220000001</v>
      </c>
      <c r="E29" s="93">
        <v>34.775903020000001</v>
      </c>
      <c r="F29" s="93">
        <v>21.694276940000002</v>
      </c>
      <c r="G29" s="90">
        <v>0.72787931260172001</v>
      </c>
      <c r="H29" s="114"/>
    </row>
    <row r="30" spans="1:8" ht="22.5" customHeight="1" x14ac:dyDescent="0.25">
      <c r="A30" s="117" t="s">
        <v>188</v>
      </c>
      <c r="B30" s="93"/>
      <c r="C30" s="93"/>
      <c r="D30" s="93"/>
      <c r="E30" s="93"/>
      <c r="F30" s="93"/>
      <c r="G30" s="90"/>
      <c r="H30" s="114" t="s">
        <v>241</v>
      </c>
    </row>
    <row r="31" spans="1:8" ht="22.5" customHeight="1" x14ac:dyDescent="0.25">
      <c r="A31" s="117" t="s">
        <v>102</v>
      </c>
      <c r="B31" s="93">
        <v>569.05812100000003</v>
      </c>
      <c r="C31" s="93">
        <v>655.29648199999997</v>
      </c>
      <c r="D31" s="93">
        <v>644.99891862000004</v>
      </c>
      <c r="E31" s="93">
        <v>644.06603745999996</v>
      </c>
      <c r="F31" s="93">
        <v>595.34631625999998</v>
      </c>
      <c r="G31" s="90">
        <v>0.98286204054426796</v>
      </c>
      <c r="H31" s="114"/>
    </row>
    <row r="32" spans="1:8" ht="22.5" customHeight="1" x14ac:dyDescent="0.25">
      <c r="A32" s="110" t="s">
        <v>75</v>
      </c>
      <c r="B32" s="111">
        <v>1740.461642</v>
      </c>
      <c r="C32" s="111">
        <v>2452.1190959999999</v>
      </c>
      <c r="D32" s="111">
        <v>2410.8995940899999</v>
      </c>
      <c r="E32" s="111">
        <v>2410.8995940899999</v>
      </c>
      <c r="F32" s="111">
        <v>2094.3496363899999</v>
      </c>
      <c r="G32" s="112">
        <v>0.983190252880768</v>
      </c>
      <c r="H32" s="114"/>
    </row>
    <row r="33" spans="1:8" ht="22.5" customHeight="1" x14ac:dyDescent="0.25">
      <c r="A33" s="117" t="s">
        <v>145</v>
      </c>
      <c r="B33" s="93">
        <v>49.651750999999997</v>
      </c>
      <c r="C33" s="93">
        <v>63.681750999999998</v>
      </c>
      <c r="D33" s="93">
        <v>60.253978330000002</v>
      </c>
      <c r="E33" s="93">
        <v>58.783569679999999</v>
      </c>
      <c r="F33" s="93">
        <v>53.268109389999999</v>
      </c>
      <c r="G33" s="90">
        <v>0.92308343845633301</v>
      </c>
      <c r="H33" s="114"/>
    </row>
    <row r="34" spans="1:8" ht="22.5" customHeight="1" x14ac:dyDescent="0.25">
      <c r="A34" s="117" t="s">
        <v>186</v>
      </c>
      <c r="B34" s="93"/>
      <c r="C34" s="93"/>
      <c r="D34" s="93"/>
      <c r="E34" s="93"/>
      <c r="F34" s="93"/>
      <c r="G34" s="90"/>
      <c r="H34" s="114" t="s">
        <v>241</v>
      </c>
    </row>
    <row r="35" spans="1:8" ht="22.5" customHeight="1" x14ac:dyDescent="0.25">
      <c r="A35" s="110" t="s">
        <v>58</v>
      </c>
      <c r="B35" s="111">
        <v>4881.5847940000003</v>
      </c>
      <c r="C35" s="111">
        <v>4969.905436</v>
      </c>
      <c r="D35" s="111">
        <v>4413.3843418300003</v>
      </c>
      <c r="E35" s="111">
        <v>4410.82430174</v>
      </c>
      <c r="F35" s="111">
        <v>3804.6096519799999</v>
      </c>
      <c r="G35" s="112">
        <v>0.887506685698638</v>
      </c>
      <c r="H35" s="114"/>
    </row>
    <row r="36" spans="1:8" ht="22.5" customHeight="1" x14ac:dyDescent="0.25">
      <c r="A36" s="117" t="s">
        <v>136</v>
      </c>
      <c r="B36" s="93">
        <v>111.1</v>
      </c>
      <c r="C36" s="93">
        <v>158.06759600000001</v>
      </c>
      <c r="D36" s="93">
        <v>156.33017519000001</v>
      </c>
      <c r="E36" s="93">
        <v>154.10973042000001</v>
      </c>
      <c r="F36" s="93">
        <v>126.63125243</v>
      </c>
      <c r="G36" s="90">
        <v>0.97496093013270102</v>
      </c>
      <c r="H36" s="114"/>
    </row>
    <row r="37" spans="1:8" ht="22.5" customHeight="1" x14ac:dyDescent="0.25">
      <c r="A37" s="117" t="s">
        <v>95</v>
      </c>
      <c r="B37" s="93">
        <v>614.64935300000002</v>
      </c>
      <c r="C37" s="93">
        <v>727.43613500000004</v>
      </c>
      <c r="D37" s="93">
        <v>690.69595674000004</v>
      </c>
      <c r="E37" s="93">
        <v>690.69595587000003</v>
      </c>
      <c r="F37" s="93">
        <v>619.86822849999999</v>
      </c>
      <c r="G37" s="90">
        <v>0.94949360175790498</v>
      </c>
      <c r="H37" s="114"/>
    </row>
    <row r="38" spans="1:8" ht="22.5" customHeight="1" x14ac:dyDescent="0.25">
      <c r="A38" s="117" t="s">
        <v>116</v>
      </c>
      <c r="B38" s="93">
        <v>229.29014900000001</v>
      </c>
      <c r="C38" s="93">
        <v>310.75695200000001</v>
      </c>
      <c r="D38" s="93">
        <v>293.67177163999997</v>
      </c>
      <c r="E38" s="93">
        <v>293.67142131999998</v>
      </c>
      <c r="F38" s="93">
        <v>261.22622919999998</v>
      </c>
      <c r="G38" s="90">
        <v>0.94501963489460405</v>
      </c>
      <c r="H38" s="114"/>
    </row>
    <row r="39" spans="1:8" ht="22.5" customHeight="1" x14ac:dyDescent="0.25">
      <c r="A39" s="117" t="s">
        <v>236</v>
      </c>
      <c r="B39" s="93"/>
      <c r="C39" s="93"/>
      <c r="D39" s="93"/>
      <c r="E39" s="93"/>
      <c r="F39" s="93"/>
      <c r="G39" s="90"/>
      <c r="H39" s="114" t="s">
        <v>252</v>
      </c>
    </row>
    <row r="40" spans="1:8" ht="22.5" customHeight="1" x14ac:dyDescent="0.25">
      <c r="A40" s="117" t="s">
        <v>37</v>
      </c>
      <c r="B40" s="93">
        <v>20293.342000000001</v>
      </c>
      <c r="C40" s="93">
        <v>25905.370202999999</v>
      </c>
      <c r="D40" s="93">
        <v>25799.825853049999</v>
      </c>
      <c r="E40" s="93">
        <v>25799.825853049999</v>
      </c>
      <c r="F40" s="93">
        <v>24910.891378240001</v>
      </c>
      <c r="G40" s="90">
        <v>0.99592577333877397</v>
      </c>
      <c r="H40" s="114"/>
    </row>
    <row r="41" spans="1:8" ht="22.5" customHeight="1" x14ac:dyDescent="0.25">
      <c r="A41" s="117" t="s">
        <v>128</v>
      </c>
      <c r="B41" s="93">
        <v>541.35417500000005</v>
      </c>
      <c r="C41" s="93">
        <v>875.20121600000004</v>
      </c>
      <c r="D41" s="93">
        <v>673.43314868000004</v>
      </c>
      <c r="E41" s="93">
        <v>673.43314868000004</v>
      </c>
      <c r="F41" s="93">
        <v>615.26935119999996</v>
      </c>
      <c r="G41" s="90">
        <v>0.76946093808900795</v>
      </c>
      <c r="H41" s="114"/>
    </row>
    <row r="42" spans="1:8" ht="22.5" customHeight="1" x14ac:dyDescent="0.25">
      <c r="A42" s="110" t="s">
        <v>44</v>
      </c>
      <c r="B42" s="111">
        <v>10162.61541</v>
      </c>
      <c r="C42" s="111">
        <v>11271.13226</v>
      </c>
      <c r="D42" s="111">
        <v>11247.757974800001</v>
      </c>
      <c r="E42" s="111">
        <v>11247.757974800001</v>
      </c>
      <c r="F42" s="111">
        <v>10121.659990980001</v>
      </c>
      <c r="G42" s="112">
        <v>0.99792618126903199</v>
      </c>
      <c r="H42" s="114"/>
    </row>
    <row r="43" spans="1:8" ht="22.5" customHeight="1" x14ac:dyDescent="0.25">
      <c r="A43" s="117" t="s">
        <v>56</v>
      </c>
      <c r="B43" s="93">
        <v>3512.28</v>
      </c>
      <c r="C43" s="93">
        <v>4578.1796999999997</v>
      </c>
      <c r="D43" s="93">
        <v>3912.4869304899998</v>
      </c>
      <c r="E43" s="93">
        <v>3912.4869304899998</v>
      </c>
      <c r="F43" s="93">
        <v>3763.1472936999999</v>
      </c>
      <c r="G43" s="90">
        <v>0.85459444295950204</v>
      </c>
      <c r="H43" s="114"/>
    </row>
    <row r="44" spans="1:8" ht="22.5" customHeight="1" x14ac:dyDescent="0.25">
      <c r="A44" s="117" t="s">
        <v>137</v>
      </c>
      <c r="B44" s="93">
        <v>145.10499999999999</v>
      </c>
      <c r="C44" s="93">
        <v>145.10499999999999</v>
      </c>
      <c r="D44" s="93">
        <v>103.8879668</v>
      </c>
      <c r="E44" s="93">
        <v>102.42184743</v>
      </c>
      <c r="F44" s="93">
        <v>92.728844659999993</v>
      </c>
      <c r="G44" s="90">
        <v>0.70584643830329796</v>
      </c>
      <c r="H44" s="114"/>
    </row>
    <row r="45" spans="1:8" ht="22.5" customHeight="1" x14ac:dyDescent="0.25">
      <c r="A45" s="117" t="s">
        <v>108</v>
      </c>
      <c r="B45" s="93">
        <v>416.46093999999999</v>
      </c>
      <c r="C45" s="93">
        <v>421.46093999999999</v>
      </c>
      <c r="D45" s="93">
        <v>406.19181958000001</v>
      </c>
      <c r="E45" s="93">
        <v>404.86358424000002</v>
      </c>
      <c r="F45" s="93">
        <v>387.64588594000003</v>
      </c>
      <c r="G45" s="90">
        <v>0.96061946865111603</v>
      </c>
      <c r="H45" s="114"/>
    </row>
    <row r="46" spans="1:8" ht="22.5" customHeight="1" x14ac:dyDescent="0.25">
      <c r="A46" s="117" t="s">
        <v>60</v>
      </c>
      <c r="B46" s="93">
        <v>2922.0298050000001</v>
      </c>
      <c r="C46" s="93">
        <v>3875.138805</v>
      </c>
      <c r="D46" s="93">
        <v>3812.5569245000002</v>
      </c>
      <c r="E46" s="93">
        <v>3810.4046947400002</v>
      </c>
      <c r="F46" s="93">
        <v>3594.8672384500001</v>
      </c>
      <c r="G46" s="90">
        <v>0.98329502154181503</v>
      </c>
      <c r="H46" s="114"/>
    </row>
    <row r="47" spans="1:8" ht="22.5" customHeight="1" x14ac:dyDescent="0.25">
      <c r="A47" s="117" t="s">
        <v>54</v>
      </c>
      <c r="B47" s="93">
        <v>3718.2916879999998</v>
      </c>
      <c r="C47" s="93">
        <v>6005.8667089999999</v>
      </c>
      <c r="D47" s="93">
        <v>5175.2053779199996</v>
      </c>
      <c r="E47" s="93">
        <v>5171.2716562200003</v>
      </c>
      <c r="F47" s="93">
        <v>5048.7554264099999</v>
      </c>
      <c r="G47" s="90">
        <v>0.86103670074307004</v>
      </c>
      <c r="H47" s="114"/>
    </row>
    <row r="48" spans="1:8" ht="22.5" customHeight="1" x14ac:dyDescent="0.25">
      <c r="A48" s="117" t="s">
        <v>74</v>
      </c>
      <c r="B48" s="93">
        <v>2465.100915</v>
      </c>
      <c r="C48" s="93">
        <v>3385.9284480000001</v>
      </c>
      <c r="D48" s="93">
        <v>2467.92237312</v>
      </c>
      <c r="E48" s="93">
        <v>2467.92237312</v>
      </c>
      <c r="F48" s="93">
        <v>2212.9565541299999</v>
      </c>
      <c r="G48" s="90">
        <v>0.72887611508085803</v>
      </c>
      <c r="H48" s="114"/>
    </row>
    <row r="49" spans="1:8" ht="22.5" customHeight="1" x14ac:dyDescent="0.25">
      <c r="A49" s="117" t="s">
        <v>71</v>
      </c>
      <c r="B49" s="93">
        <v>2134.0956809999998</v>
      </c>
      <c r="C49" s="93">
        <v>2846.4767980000001</v>
      </c>
      <c r="D49" s="93">
        <v>2845.4049587600002</v>
      </c>
      <c r="E49" s="93">
        <v>2845.3621558599998</v>
      </c>
      <c r="F49" s="93">
        <v>2283.4666917599998</v>
      </c>
      <c r="G49" s="90">
        <v>0.99960841341099804</v>
      </c>
      <c r="H49" s="114"/>
    </row>
    <row r="50" spans="1:8" ht="22.5" customHeight="1" x14ac:dyDescent="0.25">
      <c r="A50" s="117" t="s">
        <v>32</v>
      </c>
      <c r="B50" s="93">
        <v>39894.738705000003</v>
      </c>
      <c r="C50" s="93">
        <v>40925.903413</v>
      </c>
      <c r="D50" s="93">
        <v>40660.643537639997</v>
      </c>
      <c r="E50" s="93">
        <v>40554.093315459999</v>
      </c>
      <c r="F50" s="93">
        <v>35317.881879619999</v>
      </c>
      <c r="G50" s="90">
        <v>0.99091504239288597</v>
      </c>
      <c r="H50" s="114"/>
    </row>
    <row r="51" spans="1:8" ht="22.5" customHeight="1" x14ac:dyDescent="0.25">
      <c r="A51" s="117" t="s">
        <v>100</v>
      </c>
      <c r="B51" s="93">
        <v>960.58547699999997</v>
      </c>
      <c r="C51" s="93">
        <v>1088.4854769999999</v>
      </c>
      <c r="D51" s="93">
        <v>1070.93798732</v>
      </c>
      <c r="E51" s="93">
        <v>1070.93798732</v>
      </c>
      <c r="F51" s="93">
        <v>1064.2776599599999</v>
      </c>
      <c r="G51" s="90">
        <v>0.98387898593891898</v>
      </c>
      <c r="H51" s="114"/>
    </row>
    <row r="52" spans="1:8" ht="22.5" customHeight="1" x14ac:dyDescent="0.25">
      <c r="A52" s="117" t="s">
        <v>77</v>
      </c>
      <c r="B52" s="93">
        <v>1620.8188849999999</v>
      </c>
      <c r="C52" s="93">
        <v>2211.6309379999998</v>
      </c>
      <c r="D52" s="93">
        <v>2132.2127014500002</v>
      </c>
      <c r="E52" s="93">
        <v>2127.4806784000002</v>
      </c>
      <c r="F52" s="93">
        <v>1892.1106904999999</v>
      </c>
      <c r="G52" s="90">
        <v>0.96195103886722699</v>
      </c>
      <c r="H52" s="114"/>
    </row>
    <row r="53" spans="1:8" ht="22.5" customHeight="1" x14ac:dyDescent="0.25">
      <c r="A53" s="117" t="s">
        <v>62</v>
      </c>
      <c r="B53" s="93">
        <v>1820.153045</v>
      </c>
      <c r="C53" s="93">
        <v>2639.2551619999999</v>
      </c>
      <c r="D53" s="93">
        <v>2573.786208</v>
      </c>
      <c r="E53" s="93">
        <v>2572.3387568100002</v>
      </c>
      <c r="F53" s="93">
        <v>2512.69480372</v>
      </c>
      <c r="G53" s="90">
        <v>0.97464572347779599</v>
      </c>
      <c r="H53" s="114"/>
    </row>
    <row r="54" spans="1:8" ht="22.5" customHeight="1" x14ac:dyDescent="0.25">
      <c r="A54" s="117" t="s">
        <v>109</v>
      </c>
      <c r="B54" s="93">
        <v>371.00231400000001</v>
      </c>
      <c r="C54" s="93">
        <v>432.65675900000002</v>
      </c>
      <c r="D54" s="93">
        <v>422.39174351000003</v>
      </c>
      <c r="E54" s="93">
        <v>422.39174351000003</v>
      </c>
      <c r="F54" s="93">
        <v>377.83757431999999</v>
      </c>
      <c r="G54" s="90">
        <v>0.97627445942662305</v>
      </c>
      <c r="H54" s="114"/>
    </row>
    <row r="55" spans="1:8" ht="22.5" customHeight="1" x14ac:dyDescent="0.25">
      <c r="A55" s="117" t="s">
        <v>94</v>
      </c>
      <c r="B55" s="93">
        <v>751.36308499999996</v>
      </c>
      <c r="C55" s="93">
        <v>784.030801</v>
      </c>
      <c r="D55" s="93">
        <v>762.36155540000004</v>
      </c>
      <c r="E55" s="93">
        <v>761.38274665999995</v>
      </c>
      <c r="F55" s="93">
        <v>635.30811152000001</v>
      </c>
      <c r="G55" s="90">
        <v>0.97111331045781202</v>
      </c>
      <c r="H55" s="114"/>
    </row>
    <row r="56" spans="1:8" ht="22.5" customHeight="1" x14ac:dyDescent="0.25">
      <c r="A56" s="117" t="s">
        <v>87</v>
      </c>
      <c r="B56" s="93">
        <v>1838.692716</v>
      </c>
      <c r="C56" s="93">
        <v>1734.4854969999999</v>
      </c>
      <c r="D56" s="93">
        <v>1249.8712132200001</v>
      </c>
      <c r="E56" s="93">
        <v>1060.0679964000001</v>
      </c>
      <c r="F56" s="93">
        <v>589.10844168999995</v>
      </c>
      <c r="G56" s="90">
        <v>0.61117143858136302</v>
      </c>
      <c r="H56" s="114"/>
    </row>
    <row r="57" spans="1:8" ht="22.5" customHeight="1" x14ac:dyDescent="0.25">
      <c r="A57" s="117" t="s">
        <v>41</v>
      </c>
      <c r="B57" s="93">
        <v>14989.412844</v>
      </c>
      <c r="C57" s="93">
        <v>17569.773555</v>
      </c>
      <c r="D57" s="93">
        <v>17437.246141920001</v>
      </c>
      <c r="E57" s="93">
        <v>17430.712235700001</v>
      </c>
      <c r="F57" s="93">
        <v>16181.05164747</v>
      </c>
      <c r="G57" s="90">
        <v>0.99208519569903897</v>
      </c>
      <c r="H57" s="114"/>
    </row>
    <row r="58" spans="1:8" ht="22.5" customHeight="1" x14ac:dyDescent="0.25">
      <c r="A58" s="117" t="s">
        <v>42</v>
      </c>
      <c r="B58" s="93">
        <v>14574.731006</v>
      </c>
      <c r="C58" s="93">
        <v>17865.999113000002</v>
      </c>
      <c r="D58" s="93">
        <v>16937.987251260001</v>
      </c>
      <c r="E58" s="93">
        <v>16900.660105589999</v>
      </c>
      <c r="F58" s="93">
        <v>14885.58392623</v>
      </c>
      <c r="G58" s="90">
        <v>0.94596781286597198</v>
      </c>
      <c r="H58" s="114"/>
    </row>
    <row r="59" spans="1:8" ht="22.5" customHeight="1" x14ac:dyDescent="0.25">
      <c r="A59" s="117" t="s">
        <v>33</v>
      </c>
      <c r="B59" s="93">
        <v>30949.058412999999</v>
      </c>
      <c r="C59" s="93">
        <v>32503.735411000001</v>
      </c>
      <c r="D59" s="93">
        <v>31575.330446929998</v>
      </c>
      <c r="E59" s="93">
        <v>31315.074501290001</v>
      </c>
      <c r="F59" s="93">
        <v>28598.142765010001</v>
      </c>
      <c r="G59" s="90">
        <v>0.96343002135970701</v>
      </c>
      <c r="H59" s="114"/>
    </row>
    <row r="60" spans="1:8" ht="22.5" customHeight="1" x14ac:dyDescent="0.25">
      <c r="A60" s="117" t="s">
        <v>130</v>
      </c>
      <c r="B60" s="93">
        <v>78.208342000000002</v>
      </c>
      <c r="C60" s="93">
        <v>160.407589</v>
      </c>
      <c r="D60" s="93">
        <v>153.03346755000001</v>
      </c>
      <c r="E60" s="93">
        <v>152.41985781</v>
      </c>
      <c r="F60" s="93">
        <v>116.38093461</v>
      </c>
      <c r="G60" s="90">
        <v>0.95020353313832295</v>
      </c>
      <c r="H60" s="114"/>
    </row>
    <row r="61" spans="1:8" ht="22.5" customHeight="1" x14ac:dyDescent="0.25">
      <c r="A61" s="110" t="s">
        <v>126</v>
      </c>
      <c r="B61" s="111">
        <v>141.9</v>
      </c>
      <c r="C61" s="111">
        <v>197.17009999999999</v>
      </c>
      <c r="D61" s="111">
        <v>193.69551261000001</v>
      </c>
      <c r="E61" s="111">
        <v>193.69551261000001</v>
      </c>
      <c r="F61" s="111">
        <v>177.20658981</v>
      </c>
      <c r="G61" s="112">
        <v>0.98237771655032902</v>
      </c>
      <c r="H61" s="114"/>
    </row>
    <row r="62" spans="1:8" ht="22.5" customHeight="1" x14ac:dyDescent="0.25">
      <c r="A62" s="117" t="s">
        <v>34</v>
      </c>
      <c r="B62" s="93">
        <v>30005.830721999999</v>
      </c>
      <c r="C62" s="93">
        <v>33472.914884999998</v>
      </c>
      <c r="D62" s="93">
        <v>33176.142296830003</v>
      </c>
      <c r="E62" s="93">
        <v>33169.694885639998</v>
      </c>
      <c r="F62" s="93">
        <v>32142.286464929999</v>
      </c>
      <c r="G62" s="90">
        <v>0.99094133270431495</v>
      </c>
      <c r="H62" s="114"/>
    </row>
    <row r="63" spans="1:8" ht="22.5" customHeight="1" x14ac:dyDescent="0.25">
      <c r="A63" s="117" t="s">
        <v>93</v>
      </c>
      <c r="B63" s="93">
        <v>772.54539999999997</v>
      </c>
      <c r="C63" s="93">
        <v>882.47578499999997</v>
      </c>
      <c r="D63" s="93">
        <v>803.36987604000001</v>
      </c>
      <c r="E63" s="93">
        <v>771.57502948000001</v>
      </c>
      <c r="F63" s="93">
        <v>694.70290121000005</v>
      </c>
      <c r="G63" s="90">
        <v>0.87432997323546902</v>
      </c>
      <c r="H63" s="114"/>
    </row>
    <row r="64" spans="1:8" ht="22.5" customHeight="1" x14ac:dyDescent="0.25">
      <c r="A64" s="117" t="s">
        <v>123</v>
      </c>
      <c r="B64" s="93">
        <v>242.937242</v>
      </c>
      <c r="C64" s="93">
        <v>285.18971199999999</v>
      </c>
      <c r="D64" s="93">
        <v>276.93349711000002</v>
      </c>
      <c r="E64" s="93">
        <v>276.93349711000002</v>
      </c>
      <c r="F64" s="93">
        <v>244.86713470999999</v>
      </c>
      <c r="G64" s="90">
        <v>0.97105009562897504</v>
      </c>
      <c r="H64" s="114"/>
    </row>
    <row r="65" spans="1:8" ht="22.5" customHeight="1" x14ac:dyDescent="0.25">
      <c r="A65" s="117" t="s">
        <v>64</v>
      </c>
      <c r="B65" s="93">
        <v>3123.8164740000002</v>
      </c>
      <c r="C65" s="93">
        <v>3544.0549000000001</v>
      </c>
      <c r="D65" s="93">
        <v>3483.8013648400001</v>
      </c>
      <c r="E65" s="93">
        <v>3475.8814974100001</v>
      </c>
      <c r="F65" s="93">
        <v>3082.3222842</v>
      </c>
      <c r="G65" s="90">
        <v>0.98076401057161999</v>
      </c>
      <c r="H65" s="114"/>
    </row>
    <row r="66" spans="1:8" ht="22.5" customHeight="1" x14ac:dyDescent="0.25">
      <c r="A66" s="117" t="s">
        <v>104</v>
      </c>
      <c r="B66" s="93">
        <v>421.792036</v>
      </c>
      <c r="C66" s="93">
        <v>512.79203600000005</v>
      </c>
      <c r="D66" s="93">
        <v>510.22996942999998</v>
      </c>
      <c r="E66" s="93">
        <v>510.22996942999998</v>
      </c>
      <c r="F66" s="93">
        <v>481.22968480999998</v>
      </c>
      <c r="G66" s="90">
        <v>0.99500369274455702</v>
      </c>
      <c r="H66" s="114"/>
    </row>
    <row r="67" spans="1:8" ht="22.5" customHeight="1" x14ac:dyDescent="0.25">
      <c r="A67" s="117" t="s">
        <v>35</v>
      </c>
      <c r="B67" s="93">
        <v>24554.516283000001</v>
      </c>
      <c r="C67" s="93">
        <v>30549.242353000001</v>
      </c>
      <c r="D67" s="93">
        <v>30102.5303164</v>
      </c>
      <c r="E67" s="93">
        <v>30102.495706059999</v>
      </c>
      <c r="F67" s="93">
        <v>29573.801998030001</v>
      </c>
      <c r="G67" s="90">
        <v>0.98537617916091702</v>
      </c>
      <c r="H67" s="114"/>
    </row>
    <row r="68" spans="1:8" ht="22.5" customHeight="1" x14ac:dyDescent="0.25">
      <c r="A68" s="110" t="s">
        <v>105</v>
      </c>
      <c r="B68" s="111">
        <v>355.73437999999999</v>
      </c>
      <c r="C68" s="111">
        <v>376.69662499999998</v>
      </c>
      <c r="D68" s="111">
        <v>335.82737452999999</v>
      </c>
      <c r="E68" s="111">
        <v>331.44876524</v>
      </c>
      <c r="F68" s="111">
        <v>314.99048428999998</v>
      </c>
      <c r="G68" s="112">
        <v>0.879882492284076</v>
      </c>
      <c r="H68" s="114"/>
    </row>
    <row r="69" spans="1:8" ht="22.5" customHeight="1" x14ac:dyDescent="0.25">
      <c r="A69" s="110" t="s">
        <v>133</v>
      </c>
      <c r="B69" s="111">
        <v>255.218411</v>
      </c>
      <c r="C69" s="111">
        <v>255.218411</v>
      </c>
      <c r="D69" s="111">
        <v>161.46180756000001</v>
      </c>
      <c r="E69" s="111">
        <v>161.43424426000001</v>
      </c>
      <c r="F69" s="111">
        <v>143.69279781</v>
      </c>
      <c r="G69" s="112">
        <v>0.63253369389561798</v>
      </c>
      <c r="H69" s="114"/>
    </row>
    <row r="70" spans="1:8" ht="22.5" customHeight="1" x14ac:dyDescent="0.25">
      <c r="A70" s="117" t="s">
        <v>129</v>
      </c>
      <c r="B70" s="93">
        <v>193.525476</v>
      </c>
      <c r="C70" s="93">
        <v>236.64774800000001</v>
      </c>
      <c r="D70" s="93">
        <v>227.91311893</v>
      </c>
      <c r="E70" s="93">
        <v>227.91311893</v>
      </c>
      <c r="F70" s="93">
        <v>192.09741677</v>
      </c>
      <c r="G70" s="90">
        <v>0.96309016610629306</v>
      </c>
      <c r="H70" s="114"/>
    </row>
    <row r="71" spans="1:8" ht="22.5" customHeight="1" x14ac:dyDescent="0.25">
      <c r="A71" s="117" t="s">
        <v>127</v>
      </c>
      <c r="B71" s="93">
        <v>131.344842</v>
      </c>
      <c r="C71" s="93">
        <v>209.30789899999999</v>
      </c>
      <c r="D71" s="93">
        <v>189.32251346999999</v>
      </c>
      <c r="E71" s="93">
        <v>189.30435347</v>
      </c>
      <c r="F71" s="93">
        <v>174.12294120000001</v>
      </c>
      <c r="G71" s="90">
        <v>0.90443004957973405</v>
      </c>
      <c r="H71" s="114"/>
    </row>
    <row r="72" spans="1:8" ht="22.5" customHeight="1" x14ac:dyDescent="0.25">
      <c r="A72" s="117" t="s">
        <v>89</v>
      </c>
      <c r="B72" s="93">
        <v>883.67897600000003</v>
      </c>
      <c r="C72" s="93">
        <v>893.68992900000001</v>
      </c>
      <c r="D72" s="93">
        <v>822.38689439999996</v>
      </c>
      <c r="E72" s="93">
        <v>822.36011840000003</v>
      </c>
      <c r="F72" s="93">
        <v>614.94813752000005</v>
      </c>
      <c r="G72" s="90">
        <v>0.92018505715979704</v>
      </c>
      <c r="H72" s="114"/>
    </row>
    <row r="73" spans="1:8" ht="22.5" customHeight="1" x14ac:dyDescent="0.25">
      <c r="A73" s="117" t="s">
        <v>135</v>
      </c>
      <c r="B73" s="93">
        <v>148.39806200000001</v>
      </c>
      <c r="C73" s="93">
        <v>209.44989799999999</v>
      </c>
      <c r="D73" s="93">
        <v>196.24835856000001</v>
      </c>
      <c r="E73" s="93">
        <v>196.24835809000001</v>
      </c>
      <c r="F73" s="93">
        <v>166.06381934999999</v>
      </c>
      <c r="G73" s="90">
        <v>0.93697041614219301</v>
      </c>
      <c r="H73" s="114"/>
    </row>
    <row r="74" spans="1:8" ht="22.5" customHeight="1" x14ac:dyDescent="0.25">
      <c r="A74" s="117" t="s">
        <v>84</v>
      </c>
      <c r="B74" s="93">
        <v>1387.5070000000001</v>
      </c>
      <c r="C74" s="93">
        <v>1486.594973</v>
      </c>
      <c r="D74" s="93">
        <v>1145.9471240400001</v>
      </c>
      <c r="E74" s="93">
        <v>1120.8635346200001</v>
      </c>
      <c r="F74" s="93">
        <v>1030.74517107</v>
      </c>
      <c r="G74" s="90">
        <v>0.75398044186713398</v>
      </c>
      <c r="H74" s="114"/>
    </row>
    <row r="75" spans="1:8" ht="22.5" customHeight="1" x14ac:dyDescent="0.25">
      <c r="A75" s="110" t="s">
        <v>112</v>
      </c>
      <c r="B75" s="111">
        <v>470.27748500000001</v>
      </c>
      <c r="C75" s="111">
        <v>499.05737399999998</v>
      </c>
      <c r="D75" s="111">
        <v>463.47834472</v>
      </c>
      <c r="E75" s="111">
        <v>463.47834472</v>
      </c>
      <c r="F75" s="111">
        <v>414.27545085000003</v>
      </c>
      <c r="G75" s="112">
        <v>0.92870753718188703</v>
      </c>
      <c r="H75" s="114"/>
    </row>
    <row r="76" spans="1:8" ht="22.5" customHeight="1" x14ac:dyDescent="0.25">
      <c r="A76" s="110" t="s">
        <v>111</v>
      </c>
      <c r="B76" s="111">
        <v>288.34862500000003</v>
      </c>
      <c r="C76" s="111">
        <v>426.411765</v>
      </c>
      <c r="D76" s="111">
        <v>402.83639420999998</v>
      </c>
      <c r="E76" s="111">
        <v>398.26698587999999</v>
      </c>
      <c r="F76" s="111">
        <v>354.96784571000001</v>
      </c>
      <c r="G76" s="112">
        <v>0.93399624159056704</v>
      </c>
      <c r="H76" s="114"/>
    </row>
    <row r="77" spans="1:8" s="92" customFormat="1" ht="22.5" customHeight="1" x14ac:dyDescent="0.25">
      <c r="A77" s="117" t="s">
        <v>134</v>
      </c>
      <c r="B77" s="120">
        <v>0</v>
      </c>
      <c r="C77" s="120">
        <v>0</v>
      </c>
      <c r="D77" s="120">
        <v>0</v>
      </c>
      <c r="E77" s="120">
        <v>0</v>
      </c>
      <c r="F77" s="120">
        <v>0</v>
      </c>
      <c r="G77" s="121">
        <v>0</v>
      </c>
      <c r="H77" s="92" t="s">
        <v>243</v>
      </c>
    </row>
    <row r="78" spans="1:8" ht="22.5" customHeight="1" x14ac:dyDescent="0.25">
      <c r="A78" s="117" t="s">
        <v>97</v>
      </c>
      <c r="B78" s="93">
        <v>716.98699999999997</v>
      </c>
      <c r="C78" s="93">
        <v>843.85320000000002</v>
      </c>
      <c r="D78" s="93">
        <v>813.23277281000003</v>
      </c>
      <c r="E78" s="93">
        <v>813.23277281000003</v>
      </c>
      <c r="F78" s="93">
        <v>635.08216178999999</v>
      </c>
      <c r="G78" s="90">
        <v>0.96371356156497301</v>
      </c>
      <c r="H78" s="114"/>
    </row>
    <row r="79" spans="1:8" ht="22.5" customHeight="1" x14ac:dyDescent="0.25">
      <c r="A79" s="117" t="s">
        <v>125</v>
      </c>
      <c r="B79" s="93">
        <v>216.62557899999999</v>
      </c>
      <c r="C79" s="93">
        <v>251.87235200000001</v>
      </c>
      <c r="D79" s="93">
        <v>232.44342803999999</v>
      </c>
      <c r="E79" s="93">
        <v>225.96822313999999</v>
      </c>
      <c r="F79" s="93">
        <v>201.83419416000001</v>
      </c>
      <c r="G79" s="90">
        <v>0.89715374214634003</v>
      </c>
      <c r="H79" s="114"/>
    </row>
    <row r="80" spans="1:8" s="238" customFormat="1" ht="22.5" customHeight="1" x14ac:dyDescent="0.25">
      <c r="A80" s="191" t="s">
        <v>132</v>
      </c>
      <c r="B80" s="197">
        <v>199.50230199999999</v>
      </c>
      <c r="C80" s="197">
        <v>221.5</v>
      </c>
      <c r="D80" s="197">
        <v>192.75405569</v>
      </c>
      <c r="E80" s="197">
        <v>192.75405569</v>
      </c>
      <c r="F80" s="197">
        <v>187.34299995000001</v>
      </c>
      <c r="G80" s="198">
        <v>0.87022147038374698</v>
      </c>
      <c r="H80" s="199"/>
    </row>
    <row r="81" spans="1:8" ht="22.5" customHeight="1" x14ac:dyDescent="0.25">
      <c r="A81" s="110" t="s">
        <v>51</v>
      </c>
      <c r="B81" s="111">
        <v>5112.0732550000002</v>
      </c>
      <c r="C81" s="111">
        <v>5935.3010789999998</v>
      </c>
      <c r="D81" s="111">
        <v>5795.9717230099996</v>
      </c>
      <c r="E81" s="111">
        <v>5768.8633002799997</v>
      </c>
      <c r="F81" s="111">
        <v>5305.0885722100002</v>
      </c>
      <c r="G81" s="112">
        <v>0.97195798890322804</v>
      </c>
      <c r="H81" s="114"/>
    </row>
    <row r="82" spans="1:8" ht="22.5" customHeight="1" x14ac:dyDescent="0.25">
      <c r="A82" s="110" t="s">
        <v>76</v>
      </c>
      <c r="B82" s="111">
        <v>1500.5803510000001</v>
      </c>
      <c r="C82" s="111">
        <v>2037.3803539999999</v>
      </c>
      <c r="D82" s="111">
        <v>1950.91412537</v>
      </c>
      <c r="E82" s="111">
        <v>1949.66803123</v>
      </c>
      <c r="F82" s="111">
        <v>1719.58309317</v>
      </c>
      <c r="G82" s="112">
        <v>0.956948479159626</v>
      </c>
      <c r="H82" s="114"/>
    </row>
    <row r="83" spans="1:8" ht="22.5" customHeight="1" x14ac:dyDescent="0.25">
      <c r="A83" s="110" t="s">
        <v>113</v>
      </c>
      <c r="B83" s="111">
        <v>355.95107999999999</v>
      </c>
      <c r="C83" s="111">
        <v>376.68108000000001</v>
      </c>
      <c r="D83" s="111">
        <v>364.11962589000001</v>
      </c>
      <c r="E83" s="111">
        <v>364.10819980000002</v>
      </c>
      <c r="F83" s="111">
        <v>327.20011369999997</v>
      </c>
      <c r="G83" s="112">
        <v>0.96662194926275602</v>
      </c>
      <c r="H83" s="114"/>
    </row>
    <row r="84" spans="1:8" ht="22.5" customHeight="1" x14ac:dyDescent="0.25">
      <c r="A84" s="110" t="s">
        <v>122</v>
      </c>
      <c r="B84" s="111">
        <v>218.69999799999999</v>
      </c>
      <c r="C84" s="111">
        <v>245.95999800000001</v>
      </c>
      <c r="D84" s="111">
        <v>233.76776871000001</v>
      </c>
      <c r="E84" s="111">
        <v>233.76776841</v>
      </c>
      <c r="F84" s="111">
        <v>207.11375340999999</v>
      </c>
      <c r="G84" s="112">
        <v>0.95043003053691699</v>
      </c>
      <c r="H84" s="114"/>
    </row>
    <row r="85" spans="1:8" s="92" customFormat="1" ht="22.5" customHeight="1" x14ac:dyDescent="0.25">
      <c r="A85" s="110" t="s">
        <v>139</v>
      </c>
      <c r="B85" s="111">
        <v>0</v>
      </c>
      <c r="C85" s="111">
        <v>0</v>
      </c>
      <c r="D85" s="111">
        <v>0</v>
      </c>
      <c r="E85" s="111">
        <v>0</v>
      </c>
      <c r="F85" s="111">
        <v>0</v>
      </c>
      <c r="G85" s="112">
        <v>0</v>
      </c>
      <c r="H85" s="92" t="s">
        <v>243</v>
      </c>
    </row>
    <row r="86" spans="1:8" ht="22.5" customHeight="1" x14ac:dyDescent="0.25">
      <c r="A86" s="117" t="s">
        <v>120</v>
      </c>
      <c r="B86" s="93">
        <v>176.607472</v>
      </c>
      <c r="C86" s="93">
        <v>318.734599</v>
      </c>
      <c r="D86" s="93">
        <v>311.10531614000001</v>
      </c>
      <c r="E86" s="93">
        <v>311.10531614000001</v>
      </c>
      <c r="F86" s="93">
        <v>202.09020873</v>
      </c>
      <c r="G86" s="90">
        <v>0.97606383842878597</v>
      </c>
      <c r="H86" s="114"/>
    </row>
    <row r="87" spans="1:8" ht="22.5" customHeight="1" x14ac:dyDescent="0.25">
      <c r="A87" s="117" t="s">
        <v>141</v>
      </c>
      <c r="B87" s="93">
        <v>66.518533000000005</v>
      </c>
      <c r="C87" s="93">
        <v>69.807306999999994</v>
      </c>
      <c r="D87" s="93">
        <v>67.742086520000001</v>
      </c>
      <c r="E87" s="93">
        <v>67.742086520000001</v>
      </c>
      <c r="F87" s="93">
        <v>65.824177390000003</v>
      </c>
      <c r="G87" s="90">
        <v>0.97041541109729401</v>
      </c>
      <c r="H87" s="114"/>
    </row>
    <row r="88" spans="1:8" ht="22.5" customHeight="1" x14ac:dyDescent="0.25">
      <c r="A88" s="117" t="s">
        <v>52</v>
      </c>
      <c r="B88" s="93">
        <v>6900.0047199999999</v>
      </c>
      <c r="C88" s="93">
        <v>9099.7724440000002</v>
      </c>
      <c r="D88" s="93">
        <v>8209.5424894299995</v>
      </c>
      <c r="E88" s="93">
        <v>8128.9879013199998</v>
      </c>
      <c r="F88" s="93">
        <v>7543.36637221</v>
      </c>
      <c r="G88" s="90">
        <v>0.89331771221157397</v>
      </c>
      <c r="H88" s="114"/>
    </row>
    <row r="89" spans="1:8" ht="22.5" customHeight="1" x14ac:dyDescent="0.25">
      <c r="A89" s="117" t="s">
        <v>57</v>
      </c>
      <c r="B89" s="93">
        <v>1720.0990260000001</v>
      </c>
      <c r="C89" s="93">
        <v>2124.9120939999998</v>
      </c>
      <c r="D89" s="93">
        <v>1993.9260322499999</v>
      </c>
      <c r="E89" s="93">
        <v>1982.61612801</v>
      </c>
      <c r="F89" s="93">
        <v>1821.0295416199999</v>
      </c>
      <c r="G89" s="90">
        <v>0.93303442227478794</v>
      </c>
      <c r="H89" s="114"/>
    </row>
    <row r="90" spans="1:8" ht="22.5" customHeight="1" x14ac:dyDescent="0.25">
      <c r="A90" s="110" t="s">
        <v>63</v>
      </c>
      <c r="B90" s="111">
        <v>2053.5312720000002</v>
      </c>
      <c r="C90" s="111">
        <v>3900.2245560000001</v>
      </c>
      <c r="D90" s="111">
        <v>3785.6242013400001</v>
      </c>
      <c r="E90" s="111">
        <v>3785.6241951699999</v>
      </c>
      <c r="F90" s="111">
        <v>3010.8070444099999</v>
      </c>
      <c r="G90" s="112">
        <v>0.97061698392373297</v>
      </c>
      <c r="H90" s="114"/>
    </row>
    <row r="91" spans="1:8" ht="22.5" customHeight="1" x14ac:dyDescent="0.25">
      <c r="A91" s="117" t="s">
        <v>151</v>
      </c>
      <c r="B91" s="93">
        <v>1249.779603</v>
      </c>
      <c r="C91" s="93">
        <v>1005.906743</v>
      </c>
      <c r="D91" s="93">
        <v>969.45103815000004</v>
      </c>
      <c r="E91" s="93">
        <v>946.61297344000002</v>
      </c>
      <c r="F91" s="93">
        <v>901.81393104999995</v>
      </c>
      <c r="G91" s="90">
        <v>0.94105440690936903</v>
      </c>
      <c r="H91" s="114"/>
    </row>
    <row r="92" spans="1:8" ht="22.5" customHeight="1" x14ac:dyDescent="0.25">
      <c r="A92" s="117" t="s">
        <v>73</v>
      </c>
      <c r="B92" s="93">
        <v>2612.8592990000002</v>
      </c>
      <c r="C92" s="93">
        <v>2922.864677</v>
      </c>
      <c r="D92" s="93">
        <v>2761.2074195199998</v>
      </c>
      <c r="E92" s="93">
        <v>2758.37070945</v>
      </c>
      <c r="F92" s="93">
        <v>2594.0547792299999</v>
      </c>
      <c r="G92" s="90">
        <v>0.94372166154512704</v>
      </c>
      <c r="H92" s="114"/>
    </row>
    <row r="93" spans="1:8" ht="22.5" customHeight="1" x14ac:dyDescent="0.25">
      <c r="A93" s="117" t="s">
        <v>85</v>
      </c>
      <c r="B93" s="93">
        <v>3304.0187040000001</v>
      </c>
      <c r="C93" s="93">
        <v>2127.7457140000001</v>
      </c>
      <c r="D93" s="93">
        <v>1268.96309767</v>
      </c>
      <c r="E93" s="93">
        <v>1258.2237234700001</v>
      </c>
      <c r="F93" s="93">
        <v>1124.26742498</v>
      </c>
      <c r="G93" s="90">
        <v>0.59134120923906597</v>
      </c>
      <c r="H93" s="114"/>
    </row>
    <row r="94" spans="1:8" ht="22.5" customHeight="1" x14ac:dyDescent="0.25">
      <c r="A94" s="117" t="s">
        <v>31</v>
      </c>
      <c r="B94" s="93">
        <v>126834.97593299999</v>
      </c>
      <c r="C94" s="93">
        <v>134854.08179699999</v>
      </c>
      <c r="D94" s="93">
        <v>130529.64161866</v>
      </c>
      <c r="E94" s="93">
        <v>130513.0064722</v>
      </c>
      <c r="F94" s="93">
        <v>129268.41076214</v>
      </c>
      <c r="G94" s="90">
        <v>0.96780909211680599</v>
      </c>
      <c r="H94" s="114"/>
    </row>
    <row r="95" spans="1:8" ht="22.5" customHeight="1" x14ac:dyDescent="0.25">
      <c r="A95" s="117" t="s">
        <v>180</v>
      </c>
      <c r="B95" s="93"/>
      <c r="C95" s="93"/>
      <c r="D95" s="93"/>
      <c r="E95" s="93"/>
      <c r="F95" s="93"/>
      <c r="G95" s="90"/>
      <c r="H95" s="114" t="s">
        <v>241</v>
      </c>
    </row>
    <row r="96" spans="1:8" ht="22.5" customHeight="1" x14ac:dyDescent="0.25">
      <c r="A96" s="117" t="s">
        <v>148</v>
      </c>
      <c r="B96" s="93">
        <v>130697.63</v>
      </c>
      <c r="C96" s="93">
        <v>136160.87364599999</v>
      </c>
      <c r="D96" s="93">
        <v>134590.06328398001</v>
      </c>
      <c r="E96" s="93">
        <v>134508.62149935999</v>
      </c>
      <c r="F96" s="93">
        <v>117835.94124271</v>
      </c>
      <c r="G96" s="90">
        <v>0.98786544105955398</v>
      </c>
      <c r="H96" s="114"/>
    </row>
    <row r="97" spans="1:8" ht="22.5" customHeight="1" x14ac:dyDescent="0.25">
      <c r="A97" s="117" t="s">
        <v>185</v>
      </c>
      <c r="B97" s="93"/>
      <c r="C97" s="93"/>
      <c r="D97" s="93"/>
      <c r="E97" s="93"/>
      <c r="F97" s="93"/>
      <c r="G97" s="90"/>
      <c r="H97" s="114" t="s">
        <v>241</v>
      </c>
    </row>
    <row r="98" spans="1:8" ht="22.5" customHeight="1" x14ac:dyDescent="0.25">
      <c r="A98" s="117" t="s">
        <v>27</v>
      </c>
      <c r="B98" s="93">
        <v>147152.047918</v>
      </c>
      <c r="C98" s="93">
        <v>127940.98756199999</v>
      </c>
      <c r="D98" s="93">
        <v>120360.13601391</v>
      </c>
      <c r="E98" s="93">
        <v>119896.27876125999</v>
      </c>
      <c r="F98" s="93">
        <v>116323.18699309</v>
      </c>
      <c r="G98" s="90">
        <v>0.937121723428612</v>
      </c>
      <c r="H98" s="114"/>
    </row>
    <row r="99" spans="1:8" s="92" customFormat="1" ht="22.5" customHeight="1" x14ac:dyDescent="0.25">
      <c r="A99" s="117" t="s">
        <v>92</v>
      </c>
      <c r="B99" s="120"/>
      <c r="C99" s="120"/>
      <c r="D99" s="120"/>
      <c r="E99" s="120"/>
      <c r="F99" s="120"/>
      <c r="G99" s="121"/>
      <c r="H99" s="92" t="s">
        <v>243</v>
      </c>
    </row>
    <row r="100" spans="1:8" ht="22.5" customHeight="1" x14ac:dyDescent="0.25">
      <c r="A100" s="117" t="s">
        <v>149</v>
      </c>
      <c r="B100" s="93">
        <v>3918.6713399999999</v>
      </c>
      <c r="C100" s="93">
        <v>3168.2699600000001</v>
      </c>
      <c r="D100" s="93">
        <v>2662.6935700200002</v>
      </c>
      <c r="E100" s="93">
        <v>2644.8674689200002</v>
      </c>
      <c r="F100" s="93">
        <v>2473.64109641</v>
      </c>
      <c r="G100" s="90">
        <v>0.83479864478467602</v>
      </c>
      <c r="H100" s="114"/>
    </row>
    <row r="101" spans="1:8" ht="22.5" customHeight="1" x14ac:dyDescent="0.25">
      <c r="A101" s="117" t="s">
        <v>69</v>
      </c>
      <c r="B101" s="93">
        <v>4979.5919789999998</v>
      </c>
      <c r="C101" s="93">
        <v>3488.4006359999998</v>
      </c>
      <c r="D101" s="93">
        <v>3000.0400145399999</v>
      </c>
      <c r="E101" s="93">
        <v>3000.0400145399999</v>
      </c>
      <c r="F101" s="93">
        <v>2674.49576222</v>
      </c>
      <c r="G101" s="90">
        <v>0.86000443400331905</v>
      </c>
      <c r="H101" s="114"/>
    </row>
    <row r="102" spans="1:8" ht="22.5" customHeight="1" x14ac:dyDescent="0.25">
      <c r="A102" s="117" t="s">
        <v>70</v>
      </c>
      <c r="B102" s="93">
        <v>2054.9691069999999</v>
      </c>
      <c r="C102" s="93">
        <v>2222.5889539999998</v>
      </c>
      <c r="D102" s="93">
        <v>1814.05949218</v>
      </c>
      <c r="E102" s="93">
        <v>1812.8365765999999</v>
      </c>
      <c r="F102" s="93">
        <v>1601.8550712399999</v>
      </c>
      <c r="G102" s="90">
        <v>0.81564185466567396</v>
      </c>
      <c r="H102" s="114"/>
    </row>
    <row r="103" spans="1:8" ht="22.5" customHeight="1" x14ac:dyDescent="0.25">
      <c r="A103" s="117" t="s">
        <v>55</v>
      </c>
      <c r="B103" s="93">
        <v>7738.8968580000001</v>
      </c>
      <c r="C103" s="93">
        <v>6659.2500479999999</v>
      </c>
      <c r="D103" s="93">
        <v>5748.53090531</v>
      </c>
      <c r="E103" s="93">
        <v>5672.1679329299996</v>
      </c>
      <c r="F103" s="93">
        <v>4949.6273115200001</v>
      </c>
      <c r="G103" s="90">
        <v>0.85177278102562703</v>
      </c>
      <c r="H103" s="114"/>
    </row>
    <row r="104" spans="1:8" ht="22.5" customHeight="1" x14ac:dyDescent="0.25">
      <c r="A104" s="117" t="s">
        <v>178</v>
      </c>
      <c r="B104" s="93"/>
      <c r="C104" s="93"/>
      <c r="D104" s="93"/>
      <c r="E104" s="93"/>
      <c r="F104" s="93"/>
      <c r="G104" s="90"/>
      <c r="H104" s="114" t="s">
        <v>241</v>
      </c>
    </row>
    <row r="105" spans="1:8" ht="22.5" customHeight="1" x14ac:dyDescent="0.25">
      <c r="A105" s="117" t="s">
        <v>47</v>
      </c>
      <c r="B105" s="93">
        <v>8274.0691970000007</v>
      </c>
      <c r="C105" s="93">
        <v>10749.389448</v>
      </c>
      <c r="D105" s="93">
        <v>9475.2839457400005</v>
      </c>
      <c r="E105" s="93">
        <v>9427.0579502000001</v>
      </c>
      <c r="F105" s="93">
        <v>8126.2949115199999</v>
      </c>
      <c r="G105" s="90">
        <v>0.87698543213112201</v>
      </c>
      <c r="H105" s="114"/>
    </row>
    <row r="106" spans="1:8" ht="22.5" customHeight="1" x14ac:dyDescent="0.25">
      <c r="A106" s="117" t="s">
        <v>36</v>
      </c>
      <c r="B106" s="93">
        <v>33503.767564000002</v>
      </c>
      <c r="C106" s="93">
        <v>36040.350864</v>
      </c>
      <c r="D106" s="93">
        <v>34663.055294849997</v>
      </c>
      <c r="E106" s="93">
        <v>34284.206686379999</v>
      </c>
      <c r="F106" s="93">
        <v>30936.21636274</v>
      </c>
      <c r="G106" s="90">
        <v>0.95127283349024805</v>
      </c>
      <c r="H106" s="114"/>
    </row>
    <row r="107" spans="1:8" ht="22.5" customHeight="1" x14ac:dyDescent="0.25">
      <c r="A107" s="117" t="s">
        <v>53</v>
      </c>
      <c r="B107" s="93">
        <v>4322.5022550000003</v>
      </c>
      <c r="C107" s="93">
        <v>5034.5091990000001</v>
      </c>
      <c r="D107" s="93">
        <v>3971.76078087</v>
      </c>
      <c r="E107" s="93">
        <v>3800.04683424</v>
      </c>
      <c r="F107" s="93">
        <v>2859.5821015199999</v>
      </c>
      <c r="G107" s="90">
        <v>0.75479985913915904</v>
      </c>
      <c r="H107" s="114"/>
    </row>
    <row r="108" spans="1:8" ht="22.5" customHeight="1" x14ac:dyDescent="0.25">
      <c r="A108" s="117" t="s">
        <v>45</v>
      </c>
      <c r="B108" s="93">
        <v>8183.1511460000002</v>
      </c>
      <c r="C108" s="93">
        <v>11307.217801999999</v>
      </c>
      <c r="D108" s="93">
        <v>10643.642652639999</v>
      </c>
      <c r="E108" s="93">
        <v>10596.298176300001</v>
      </c>
      <c r="F108" s="93">
        <v>9335.0691038099994</v>
      </c>
      <c r="G108" s="90">
        <v>0.93712691856220798</v>
      </c>
      <c r="H108" s="114"/>
    </row>
    <row r="109" spans="1:8" ht="22.5" customHeight="1" x14ac:dyDescent="0.25">
      <c r="A109" s="117" t="s">
        <v>30</v>
      </c>
      <c r="B109" s="93">
        <v>53029.335709999999</v>
      </c>
      <c r="C109" s="93">
        <v>67337.963606999998</v>
      </c>
      <c r="D109" s="93">
        <v>66947.565924380004</v>
      </c>
      <c r="E109" s="93">
        <v>66947.540165350001</v>
      </c>
      <c r="F109" s="93">
        <v>60720.476850990002</v>
      </c>
      <c r="G109" s="90">
        <v>0.99420203076041003</v>
      </c>
      <c r="H109" s="114"/>
    </row>
    <row r="110" spans="1:8" ht="22.5" customHeight="1" x14ac:dyDescent="0.25">
      <c r="A110" s="117" t="s">
        <v>81</v>
      </c>
      <c r="B110" s="93">
        <v>1590.7823510000001</v>
      </c>
      <c r="C110" s="93">
        <v>1801.657391</v>
      </c>
      <c r="D110" s="93">
        <v>1524.8448372400001</v>
      </c>
      <c r="E110" s="93">
        <v>1447.77669307</v>
      </c>
      <c r="F110" s="93">
        <v>1361.82744998</v>
      </c>
      <c r="G110" s="90">
        <v>0.80358047001734301</v>
      </c>
      <c r="H110" s="114"/>
    </row>
    <row r="111" spans="1:8" ht="22.5" customHeight="1" x14ac:dyDescent="0.25">
      <c r="A111" s="117" t="s">
        <v>29</v>
      </c>
      <c r="B111" s="93">
        <v>49863.324088000001</v>
      </c>
      <c r="C111" s="93">
        <v>52086.715319000003</v>
      </c>
      <c r="D111" s="93">
        <v>50335.996346599997</v>
      </c>
      <c r="E111" s="93">
        <v>50310.989169580003</v>
      </c>
      <c r="F111" s="93">
        <v>48109.787711290002</v>
      </c>
      <c r="G111" s="90">
        <v>0.96590827164768001</v>
      </c>
      <c r="H111" s="114"/>
    </row>
    <row r="112" spans="1:8" ht="22.5" customHeight="1" x14ac:dyDescent="0.25">
      <c r="A112" s="117" t="s">
        <v>26</v>
      </c>
      <c r="B112" s="93">
        <v>142753.722752</v>
      </c>
      <c r="C112" s="93">
        <v>164387.11785400001</v>
      </c>
      <c r="D112" s="93">
        <v>161238.75144838999</v>
      </c>
      <c r="E112" s="93">
        <v>161238.75144838999</v>
      </c>
      <c r="F112" s="93">
        <v>151618.07629987999</v>
      </c>
      <c r="G112" s="90">
        <v>0.98084785202934099</v>
      </c>
      <c r="H112" s="114"/>
    </row>
    <row r="113" spans="1:8" ht="22.5" customHeight="1" x14ac:dyDescent="0.25">
      <c r="A113" s="117" t="s">
        <v>201</v>
      </c>
      <c r="B113" s="93"/>
      <c r="C113" s="93"/>
      <c r="D113" s="93"/>
      <c r="E113" s="93"/>
      <c r="F113" s="93"/>
      <c r="G113" s="90"/>
      <c r="H113" s="114" t="s">
        <v>260</v>
      </c>
    </row>
    <row r="114" spans="1:8" ht="22.5" customHeight="1" x14ac:dyDescent="0.25">
      <c r="A114" s="117" t="s">
        <v>197</v>
      </c>
      <c r="B114" s="93"/>
      <c r="C114" s="93"/>
      <c r="D114" s="93"/>
      <c r="E114" s="93"/>
      <c r="F114" s="93"/>
      <c r="G114" s="90"/>
      <c r="H114" s="114" t="s">
        <v>251</v>
      </c>
    </row>
    <row r="115" spans="1:8" ht="22.5" customHeight="1" x14ac:dyDescent="0.25">
      <c r="A115" s="117" t="s">
        <v>138</v>
      </c>
      <c r="B115" s="93">
        <v>84.749502000000007</v>
      </c>
      <c r="C115" s="93">
        <v>94.905749</v>
      </c>
      <c r="D115" s="93">
        <v>88.255041480000003</v>
      </c>
      <c r="E115" s="93">
        <v>88.255041480000003</v>
      </c>
      <c r="F115" s="93">
        <v>76.3715002</v>
      </c>
      <c r="G115" s="90">
        <v>0.929923027950604</v>
      </c>
      <c r="H115" s="114"/>
    </row>
    <row r="116" spans="1:8" ht="22.5" customHeight="1" x14ac:dyDescent="0.25">
      <c r="A116" s="117" t="s">
        <v>118</v>
      </c>
      <c r="B116" s="93">
        <v>302.35000000000002</v>
      </c>
      <c r="C116" s="93">
        <v>327.733676</v>
      </c>
      <c r="D116" s="93">
        <v>322.39791892</v>
      </c>
      <c r="E116" s="93">
        <v>322.37168917999998</v>
      </c>
      <c r="F116" s="93">
        <v>289.14211196999997</v>
      </c>
      <c r="G116" s="90">
        <v>0.98363919483208695</v>
      </c>
      <c r="H116" s="114"/>
    </row>
    <row r="117" spans="1:8" ht="22.5" customHeight="1" x14ac:dyDescent="0.25">
      <c r="A117" s="117" t="s">
        <v>208</v>
      </c>
      <c r="B117" s="93"/>
      <c r="C117" s="93"/>
      <c r="D117" s="93"/>
      <c r="E117" s="93"/>
      <c r="F117" s="93"/>
      <c r="G117" s="90"/>
      <c r="H117" s="122" t="s">
        <v>262</v>
      </c>
    </row>
    <row r="118" spans="1:8" ht="22.5" customHeight="1" x14ac:dyDescent="0.25">
      <c r="A118" s="117" t="s">
        <v>66</v>
      </c>
      <c r="B118" s="93">
        <v>3249.6880219999998</v>
      </c>
      <c r="C118" s="93">
        <v>3249.1594519999999</v>
      </c>
      <c r="D118" s="93">
        <v>3161.8685815499998</v>
      </c>
      <c r="E118" s="93">
        <v>3161.5532274500001</v>
      </c>
      <c r="F118" s="93">
        <v>3038.0645314200001</v>
      </c>
      <c r="G118" s="90">
        <v>0.973037265223757</v>
      </c>
      <c r="H118" s="114"/>
    </row>
    <row r="119" spans="1:8" ht="22.5" customHeight="1" x14ac:dyDescent="0.25">
      <c r="A119" s="117" t="s">
        <v>38</v>
      </c>
      <c r="B119" s="93">
        <v>22083.325738</v>
      </c>
      <c r="C119" s="93">
        <v>25442.169919</v>
      </c>
      <c r="D119" s="93">
        <v>22672.889307869998</v>
      </c>
      <c r="E119" s="93">
        <v>22458.904295140001</v>
      </c>
      <c r="F119" s="93">
        <v>21559.76259916</v>
      </c>
      <c r="G119" s="90">
        <v>0.88274327098050998</v>
      </c>
      <c r="H119" s="114"/>
    </row>
    <row r="120" spans="1:8" ht="22.5" customHeight="1" x14ac:dyDescent="0.25">
      <c r="A120" s="117" t="s">
        <v>40</v>
      </c>
      <c r="B120" s="93">
        <v>18015.673322999999</v>
      </c>
      <c r="C120" s="93">
        <v>20664.141983000001</v>
      </c>
      <c r="D120" s="93">
        <v>20560.976032980001</v>
      </c>
      <c r="E120" s="93">
        <v>20549.753039439998</v>
      </c>
      <c r="F120" s="93">
        <v>19867.475441549999</v>
      </c>
      <c r="G120" s="90">
        <v>0.99446437487440298</v>
      </c>
      <c r="H120" s="114"/>
    </row>
    <row r="121" spans="1:8" ht="22.5" customHeight="1" x14ac:dyDescent="0.25">
      <c r="A121" s="117" t="s">
        <v>48</v>
      </c>
      <c r="B121" s="93">
        <v>4802.3499380000003</v>
      </c>
      <c r="C121" s="93">
        <v>6826.070213</v>
      </c>
      <c r="D121" s="93">
        <v>6702.77940898</v>
      </c>
      <c r="E121" s="93">
        <v>6702.7794089500003</v>
      </c>
      <c r="F121" s="93">
        <v>6454.0788882899997</v>
      </c>
      <c r="G121" s="90">
        <v>0.98193824554936504</v>
      </c>
      <c r="H121" s="114"/>
    </row>
    <row r="122" spans="1:8" ht="22.5" customHeight="1" x14ac:dyDescent="0.25">
      <c r="A122" s="117" t="s">
        <v>119</v>
      </c>
      <c r="B122" s="93">
        <v>268.90800000000002</v>
      </c>
      <c r="C122" s="93">
        <v>312.94200000000001</v>
      </c>
      <c r="D122" s="93">
        <v>311.40580646000001</v>
      </c>
      <c r="E122" s="93">
        <v>311.39625345000002</v>
      </c>
      <c r="F122" s="93">
        <v>289.34567963000001</v>
      </c>
      <c r="G122" s="90">
        <v>0.99506059733113505</v>
      </c>
      <c r="H122" s="114"/>
    </row>
    <row r="123" spans="1:8" ht="22.5" customHeight="1" x14ac:dyDescent="0.25">
      <c r="A123" s="117" t="s">
        <v>61</v>
      </c>
      <c r="B123" s="93">
        <v>3320.4820869999999</v>
      </c>
      <c r="C123" s="93">
        <v>3836.3812590000002</v>
      </c>
      <c r="D123" s="93">
        <v>3576.6615912799998</v>
      </c>
      <c r="E123" s="93">
        <v>3515.2677488200002</v>
      </c>
      <c r="F123" s="93">
        <v>2881.6235332800002</v>
      </c>
      <c r="G123" s="90">
        <v>0.91629781074895</v>
      </c>
      <c r="H123" s="114"/>
    </row>
    <row r="124" spans="1:8" ht="22.5" customHeight="1" x14ac:dyDescent="0.25">
      <c r="A124" s="117" t="s">
        <v>153</v>
      </c>
      <c r="B124" s="93"/>
      <c r="C124" s="93"/>
      <c r="D124" s="93"/>
      <c r="E124" s="93"/>
      <c r="F124" s="93"/>
      <c r="G124" s="90"/>
      <c r="H124" s="114" t="s">
        <v>246</v>
      </c>
    </row>
    <row r="125" spans="1:8" ht="22.5" customHeight="1" x14ac:dyDescent="0.25">
      <c r="A125" s="117" t="s">
        <v>150</v>
      </c>
      <c r="B125" s="93">
        <v>2590.4890999999998</v>
      </c>
      <c r="C125" s="93">
        <v>2656.661736</v>
      </c>
      <c r="D125" s="93">
        <v>2649.1623921</v>
      </c>
      <c r="E125" s="93">
        <v>2647.2856853399999</v>
      </c>
      <c r="F125" s="93">
        <v>2646.0863368400001</v>
      </c>
      <c r="G125" s="90">
        <v>0.99647073975096401</v>
      </c>
      <c r="H125" s="114"/>
    </row>
    <row r="126" spans="1:8" ht="22.5" customHeight="1" x14ac:dyDescent="0.25">
      <c r="A126" s="117" t="s">
        <v>184</v>
      </c>
      <c r="B126" s="93"/>
      <c r="C126" s="93"/>
      <c r="D126" s="93"/>
      <c r="E126" s="93"/>
      <c r="F126" s="93"/>
      <c r="G126" s="90"/>
      <c r="H126" s="114" t="s">
        <v>241</v>
      </c>
    </row>
    <row r="127" spans="1:8" ht="22.5" customHeight="1" x14ac:dyDescent="0.25">
      <c r="A127" s="117" t="s">
        <v>191</v>
      </c>
      <c r="B127" s="93"/>
      <c r="C127" s="93"/>
      <c r="D127" s="93"/>
      <c r="E127" s="93"/>
      <c r="F127" s="93"/>
      <c r="G127" s="90"/>
      <c r="H127" s="114" t="s">
        <v>248</v>
      </c>
    </row>
    <row r="128" spans="1:8" ht="22.5" customHeight="1" x14ac:dyDescent="0.25">
      <c r="A128" s="117" t="s">
        <v>192</v>
      </c>
      <c r="B128" s="93"/>
      <c r="C128" s="93"/>
      <c r="D128" s="93"/>
      <c r="E128" s="93"/>
      <c r="F128" s="93"/>
      <c r="G128" s="90"/>
      <c r="H128" s="114" t="s">
        <v>248</v>
      </c>
    </row>
    <row r="129" spans="1:8" ht="22.5" customHeight="1" x14ac:dyDescent="0.25">
      <c r="A129" s="117" t="s">
        <v>86</v>
      </c>
      <c r="B129" s="93">
        <v>739.00168799999994</v>
      </c>
      <c r="C129" s="93">
        <v>1007.63224</v>
      </c>
      <c r="D129" s="93">
        <v>921.55328925000003</v>
      </c>
      <c r="E129" s="93">
        <v>921.55318056999999</v>
      </c>
      <c r="F129" s="93">
        <v>856.75467857000001</v>
      </c>
      <c r="G129" s="90">
        <v>0.914572940391427</v>
      </c>
      <c r="H129" s="114"/>
    </row>
    <row r="130" spans="1:8" ht="22.5" customHeight="1" x14ac:dyDescent="0.25">
      <c r="A130" s="117" t="s">
        <v>67</v>
      </c>
      <c r="B130" s="93">
        <v>2205.5083690000001</v>
      </c>
      <c r="C130" s="93">
        <v>2232.7581690000002</v>
      </c>
      <c r="D130" s="93">
        <v>1935.96788724</v>
      </c>
      <c r="E130" s="93">
        <v>1918.0364629600001</v>
      </c>
      <c r="F130" s="93">
        <v>1698.63922093</v>
      </c>
      <c r="G130" s="90">
        <v>0.85904353171353198</v>
      </c>
      <c r="H130" s="114"/>
    </row>
    <row r="131" spans="1:8" ht="22.5" customHeight="1" x14ac:dyDescent="0.25">
      <c r="A131" s="117" t="s">
        <v>117</v>
      </c>
      <c r="B131" s="93">
        <v>406.86077699999998</v>
      </c>
      <c r="C131" s="93">
        <v>406.86077699999998</v>
      </c>
      <c r="D131" s="93">
        <v>277.21331966000002</v>
      </c>
      <c r="E131" s="93">
        <v>277.21331966000002</v>
      </c>
      <c r="F131" s="93">
        <v>264.26606118000001</v>
      </c>
      <c r="G131" s="90">
        <v>0.68134687669831595</v>
      </c>
      <c r="H131" s="114"/>
    </row>
    <row r="132" spans="1:8" ht="22.5" customHeight="1" x14ac:dyDescent="0.25">
      <c r="A132" s="117" t="s">
        <v>65</v>
      </c>
      <c r="B132" s="93">
        <v>3460.0702409999999</v>
      </c>
      <c r="C132" s="93">
        <v>2522.9893750000001</v>
      </c>
      <c r="D132" s="93">
        <v>2123.8429047999998</v>
      </c>
      <c r="E132" s="93">
        <v>2123.6017047999999</v>
      </c>
      <c r="F132" s="93">
        <v>1944.21257958</v>
      </c>
      <c r="G132" s="90">
        <v>0.84170061350337599</v>
      </c>
      <c r="H132" s="114"/>
    </row>
    <row r="133" spans="1:8" ht="22.5" customHeight="1" x14ac:dyDescent="0.25">
      <c r="A133" s="117" t="s">
        <v>49</v>
      </c>
      <c r="B133" s="93">
        <v>5404.2433080000001</v>
      </c>
      <c r="C133" s="93">
        <v>6498.7433080000001</v>
      </c>
      <c r="D133" s="93">
        <v>6395.9396077800002</v>
      </c>
      <c r="E133" s="93">
        <v>6374.3728689899999</v>
      </c>
      <c r="F133" s="93">
        <v>5849.09525605</v>
      </c>
      <c r="G133" s="90">
        <v>0.980862386292916</v>
      </c>
      <c r="H133" s="114"/>
    </row>
    <row r="134" spans="1:8" ht="22.5" customHeight="1" x14ac:dyDescent="0.25">
      <c r="A134" s="117" t="s">
        <v>24</v>
      </c>
      <c r="B134" s="93">
        <v>247328</v>
      </c>
      <c r="C134" s="93">
        <v>335479.86986899999</v>
      </c>
      <c r="D134" s="93">
        <v>324308.51488854998</v>
      </c>
      <c r="E134" s="93">
        <v>324308.51488854998</v>
      </c>
      <c r="F134" s="93">
        <v>324308.51488854998</v>
      </c>
      <c r="G134" s="90">
        <v>0.96670037166518497</v>
      </c>
      <c r="H134" s="114"/>
    </row>
    <row r="135" spans="1:8" ht="22.5" customHeight="1" x14ac:dyDescent="0.25">
      <c r="A135" s="110" t="s">
        <v>114</v>
      </c>
      <c r="B135" s="111">
        <v>508.62732199999999</v>
      </c>
      <c r="C135" s="111">
        <v>523.62732200000005</v>
      </c>
      <c r="D135" s="111">
        <v>436.06136132</v>
      </c>
      <c r="E135" s="111">
        <v>436.06136103</v>
      </c>
      <c r="F135" s="111">
        <v>356.79038780000002</v>
      </c>
      <c r="G135" s="112">
        <v>0.83277045087040003</v>
      </c>
      <c r="H135" s="114"/>
    </row>
    <row r="136" spans="1:8" ht="22.5" customHeight="1" x14ac:dyDescent="0.25">
      <c r="A136" s="110" t="s">
        <v>103</v>
      </c>
      <c r="B136" s="111">
        <v>530.87794299999996</v>
      </c>
      <c r="C136" s="111">
        <v>557.51510199999996</v>
      </c>
      <c r="D136" s="111">
        <v>524.57508041999995</v>
      </c>
      <c r="E136" s="111">
        <v>524.57508041999995</v>
      </c>
      <c r="F136" s="111">
        <v>459.48574882000003</v>
      </c>
      <c r="G136" s="112">
        <v>0.94091636000202905</v>
      </c>
      <c r="H136" s="114"/>
    </row>
    <row r="137" spans="1:8" ht="22.5" customHeight="1" x14ac:dyDescent="0.25">
      <c r="A137" s="117" t="s">
        <v>144</v>
      </c>
      <c r="B137" s="93">
        <v>311.61496399999999</v>
      </c>
      <c r="C137" s="93">
        <v>325.15447399999999</v>
      </c>
      <c r="D137" s="93">
        <v>317.37294556000001</v>
      </c>
      <c r="E137" s="93">
        <v>317.37294556000001</v>
      </c>
      <c r="F137" s="93">
        <v>272.66799626</v>
      </c>
      <c r="G137" s="90">
        <v>0.97606821045925396</v>
      </c>
      <c r="H137" s="114"/>
    </row>
    <row r="138" spans="1:8" ht="22.5" customHeight="1" x14ac:dyDescent="0.25">
      <c r="A138" s="117" t="s">
        <v>59</v>
      </c>
      <c r="B138" s="93">
        <v>3746.5976070000002</v>
      </c>
      <c r="C138" s="93">
        <v>4591.200092</v>
      </c>
      <c r="D138" s="93">
        <v>4469.88704022</v>
      </c>
      <c r="E138" s="93">
        <v>4435.53385041</v>
      </c>
      <c r="F138" s="93">
        <v>3934.5129409800002</v>
      </c>
      <c r="G138" s="90">
        <v>0.96609465096909097</v>
      </c>
      <c r="H138" s="114"/>
    </row>
    <row r="139" spans="1:8" ht="22.5" customHeight="1" x14ac:dyDescent="0.25">
      <c r="A139" s="117" t="s">
        <v>43</v>
      </c>
      <c r="B139" s="93">
        <v>12310.089733000001</v>
      </c>
      <c r="C139" s="93">
        <v>14590.805182</v>
      </c>
      <c r="D139" s="93">
        <v>14203.245759060001</v>
      </c>
      <c r="E139" s="93">
        <v>14202.048618860001</v>
      </c>
      <c r="F139" s="93">
        <v>13461.01824044</v>
      </c>
      <c r="G139" s="90">
        <v>0.97335605826472205</v>
      </c>
      <c r="H139" s="114"/>
    </row>
    <row r="140" spans="1:8" ht="22.5" customHeight="1" x14ac:dyDescent="0.25">
      <c r="A140" s="117" t="s">
        <v>98</v>
      </c>
      <c r="B140" s="93">
        <v>681.21025199999997</v>
      </c>
      <c r="C140" s="93">
        <v>686.63325199999997</v>
      </c>
      <c r="D140" s="93">
        <v>662.00934543000005</v>
      </c>
      <c r="E140" s="93">
        <v>662.00934543000005</v>
      </c>
      <c r="F140" s="93">
        <v>591.64476350999996</v>
      </c>
      <c r="G140" s="90">
        <v>0.964138196776407</v>
      </c>
      <c r="H140" s="114"/>
    </row>
    <row r="141" spans="1:8" ht="22.5" customHeight="1" x14ac:dyDescent="0.25">
      <c r="A141" s="117" t="s">
        <v>79</v>
      </c>
      <c r="B141" s="93">
        <v>2476.9069199999999</v>
      </c>
      <c r="C141" s="93">
        <v>2143.9089199999999</v>
      </c>
      <c r="D141" s="93">
        <v>1813.70239229</v>
      </c>
      <c r="E141" s="93">
        <v>1813.2776381799999</v>
      </c>
      <c r="F141" s="93">
        <v>1601.8125469300001</v>
      </c>
      <c r="G141" s="90">
        <v>0.84578109697868997</v>
      </c>
      <c r="H141" s="114"/>
    </row>
    <row r="142" spans="1:8" ht="22.5" customHeight="1" x14ac:dyDescent="0.25">
      <c r="A142" s="117" t="s">
        <v>152</v>
      </c>
      <c r="B142" s="93">
        <v>214.555001</v>
      </c>
      <c r="C142" s="93">
        <v>30.750309999999999</v>
      </c>
      <c r="D142" s="93">
        <v>11.07719513</v>
      </c>
      <c r="E142" s="93">
        <v>11.07719513</v>
      </c>
      <c r="F142" s="93">
        <v>10.155162260000001</v>
      </c>
      <c r="G142" s="90">
        <v>0.36023035637689499</v>
      </c>
      <c r="H142" s="114"/>
    </row>
    <row r="143" spans="1:8" ht="22.5" customHeight="1" x14ac:dyDescent="0.25">
      <c r="A143" s="117" t="s">
        <v>106</v>
      </c>
      <c r="B143" s="93">
        <v>424.70577200000002</v>
      </c>
      <c r="C143" s="93">
        <v>448.938602</v>
      </c>
      <c r="D143" s="93">
        <v>447.46107959</v>
      </c>
      <c r="E143" s="93">
        <v>447.46107959</v>
      </c>
      <c r="F143" s="93">
        <v>400.36936840999999</v>
      </c>
      <c r="G143" s="90">
        <v>0.99670885416531896</v>
      </c>
      <c r="H143" s="114"/>
    </row>
    <row r="144" spans="1:8" ht="22.5" customHeight="1" x14ac:dyDescent="0.25">
      <c r="A144" s="117" t="s">
        <v>99</v>
      </c>
      <c r="B144" s="93">
        <v>470.59758900000003</v>
      </c>
      <c r="C144" s="93">
        <v>470.59758900000003</v>
      </c>
      <c r="D144" s="93">
        <v>469.90673893000002</v>
      </c>
      <c r="E144" s="93">
        <v>469.25001845000003</v>
      </c>
      <c r="F144" s="93">
        <v>421.58548091</v>
      </c>
      <c r="G144" s="90">
        <v>0.99713646949857204</v>
      </c>
      <c r="H144" s="114"/>
    </row>
    <row r="145" spans="1:8" ht="22.5" customHeight="1" x14ac:dyDescent="0.25">
      <c r="A145" s="117" t="s">
        <v>46</v>
      </c>
      <c r="B145" s="93">
        <v>5838.1468990000003</v>
      </c>
      <c r="C145" s="93">
        <v>10561.057362</v>
      </c>
      <c r="D145" s="93">
        <v>10383.657134380001</v>
      </c>
      <c r="E145" s="93">
        <v>10374.78529708</v>
      </c>
      <c r="F145" s="93">
        <v>9516.7439507500003</v>
      </c>
      <c r="G145" s="90">
        <v>0.98236236595113702</v>
      </c>
      <c r="H145" s="114"/>
    </row>
    <row r="146" spans="1:8" ht="22.5" customHeight="1" x14ac:dyDescent="0.25">
      <c r="A146" s="117" t="s">
        <v>121</v>
      </c>
      <c r="B146" s="93">
        <v>214.75627499999999</v>
      </c>
      <c r="C146" s="93">
        <v>244.488675</v>
      </c>
      <c r="D146" s="93">
        <v>234.31971759000001</v>
      </c>
      <c r="E146" s="93">
        <v>234.31971759000001</v>
      </c>
      <c r="F146" s="93">
        <v>200.97919224</v>
      </c>
      <c r="G146" s="90">
        <v>0.958407245611683</v>
      </c>
      <c r="H146" s="114"/>
    </row>
    <row r="147" spans="1:8" ht="22.5" customHeight="1" x14ac:dyDescent="0.25">
      <c r="A147" s="117" t="s">
        <v>143</v>
      </c>
      <c r="B147" s="93">
        <v>52.327500000000001</v>
      </c>
      <c r="C147" s="93">
        <v>60.397292</v>
      </c>
      <c r="D147" s="93">
        <v>58.183989109999999</v>
      </c>
      <c r="E147" s="93">
        <v>58.183989109999999</v>
      </c>
      <c r="F147" s="93">
        <v>50.798644430000003</v>
      </c>
      <c r="G147" s="90">
        <v>0.96335426942651703</v>
      </c>
      <c r="H147" s="114"/>
    </row>
    <row r="148" spans="1:8" ht="22.5" customHeight="1" x14ac:dyDescent="0.25">
      <c r="A148" s="117" t="s">
        <v>131</v>
      </c>
      <c r="B148" s="93">
        <v>210.896298</v>
      </c>
      <c r="C148" s="93">
        <v>210.896298</v>
      </c>
      <c r="D148" s="93">
        <v>186.19267919999999</v>
      </c>
      <c r="E148" s="93">
        <v>186.18222596999999</v>
      </c>
      <c r="F148" s="93">
        <v>167.87461586000001</v>
      </c>
      <c r="G148" s="90">
        <v>0.88281410217072698</v>
      </c>
      <c r="H148" s="114"/>
    </row>
    <row r="149" spans="1:8" ht="22.5" customHeight="1" x14ac:dyDescent="0.25">
      <c r="A149" s="117" t="s">
        <v>115</v>
      </c>
      <c r="B149" s="93">
        <v>146.30024399999999</v>
      </c>
      <c r="C149" s="93">
        <v>348.15079300000002</v>
      </c>
      <c r="D149" s="93">
        <v>314.73843922999998</v>
      </c>
      <c r="E149" s="93">
        <v>314.69819447999998</v>
      </c>
      <c r="F149" s="93">
        <v>246.53225423999999</v>
      </c>
      <c r="G149" s="90">
        <v>0.90391347889303797</v>
      </c>
      <c r="H149" s="114"/>
    </row>
    <row r="150" spans="1:8" ht="22.5" customHeight="1" x14ac:dyDescent="0.25">
      <c r="A150" s="118" t="s">
        <v>12</v>
      </c>
      <c r="B150" s="94">
        <v>2363658.9011590001</v>
      </c>
      <c r="C150" s="94">
        <v>2633514.8171669999</v>
      </c>
      <c r="D150" s="94">
        <v>2566867.8711265302</v>
      </c>
      <c r="E150" s="94">
        <v>2564004.5608551302</v>
      </c>
      <c r="F150" s="94">
        <v>2482120.5528499298</v>
      </c>
      <c r="G150" s="91">
        <v>0.97360551918722604</v>
      </c>
      <c r="H150" s="115"/>
    </row>
    <row r="151" spans="1:8" ht="22.5" customHeight="1" x14ac:dyDescent="0.25">
      <c r="A151" s="253" t="s">
        <v>161</v>
      </c>
      <c r="B151" s="253"/>
      <c r="C151" s="253"/>
      <c r="D151" s="253"/>
    </row>
    <row r="152" spans="1:8" x14ac:dyDescent="0.25">
      <c r="A152" s="253" t="s">
        <v>1</v>
      </c>
      <c r="B152" s="253"/>
      <c r="C152" s="253"/>
      <c r="D152" s="253"/>
    </row>
    <row r="153" spans="1:8" x14ac:dyDescent="0.25">
      <c r="A153" s="253" t="s">
        <v>162</v>
      </c>
      <c r="B153" s="253"/>
      <c r="C153" s="253"/>
      <c r="D153" s="253"/>
    </row>
    <row r="154" spans="1:8" x14ac:dyDescent="0.25">
      <c r="A154" s="253" t="s">
        <v>163</v>
      </c>
      <c r="B154" s="253"/>
      <c r="C154" s="253"/>
      <c r="D154" s="253"/>
    </row>
    <row r="155" spans="1:8" x14ac:dyDescent="0.25">
      <c r="A155" s="253" t="s">
        <v>164</v>
      </c>
      <c r="B155" s="253"/>
      <c r="C155" s="253"/>
      <c r="D155" s="253"/>
    </row>
    <row r="156" spans="1:8" x14ac:dyDescent="0.25">
      <c r="A156" s="253" t="s">
        <v>165</v>
      </c>
      <c r="B156" s="253"/>
      <c r="C156" s="253"/>
      <c r="D156" s="253"/>
    </row>
    <row r="157" spans="1:8" x14ac:dyDescent="0.25">
      <c r="A157" s="253" t="s">
        <v>166</v>
      </c>
      <c r="B157" s="253"/>
      <c r="C157" s="253"/>
      <c r="D157" s="253"/>
    </row>
    <row r="158" spans="1:8" x14ac:dyDescent="0.25">
      <c r="A158" s="253" t="s">
        <v>167</v>
      </c>
      <c r="B158" s="253"/>
      <c r="C158" s="253"/>
      <c r="D158" s="253"/>
    </row>
    <row r="159" spans="1:8" ht="15.75" customHeight="1" x14ac:dyDescent="0.25">
      <c r="A159" s="254" t="s">
        <v>168</v>
      </c>
      <c r="B159" s="254"/>
    </row>
    <row r="160" spans="1:8" ht="15.75" customHeight="1" x14ac:dyDescent="0.25">
      <c r="A160" s="254" t="s">
        <v>175</v>
      </c>
      <c r="B160" s="254"/>
    </row>
    <row r="161" spans="1:1" x14ac:dyDescent="0.25">
      <c r="A161" s="98" t="s">
        <v>1</v>
      </c>
    </row>
  </sheetData>
  <sortState xmlns:xlrd2="http://schemas.microsoft.com/office/spreadsheetml/2017/richdata2" ref="A7:H128">
    <sortCondition ref="A7:A128"/>
  </sortState>
  <mergeCells count="14">
    <mergeCell ref="A1:F1"/>
    <mergeCell ref="A2:F2"/>
    <mergeCell ref="A151:D151"/>
    <mergeCell ref="A152:D152"/>
    <mergeCell ref="A158:D158"/>
    <mergeCell ref="A159:B159"/>
    <mergeCell ref="A160:B160"/>
    <mergeCell ref="A3:H3"/>
    <mergeCell ref="A4:H4"/>
    <mergeCell ref="A153:D153"/>
    <mergeCell ref="A154:D154"/>
    <mergeCell ref="A155:D155"/>
    <mergeCell ref="A156:D156"/>
    <mergeCell ref="A157:D15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1"/>
  <sheetViews>
    <sheetView topLeftCell="A61" workbookViewId="0">
      <selection activeCell="E68" sqref="E68"/>
    </sheetView>
  </sheetViews>
  <sheetFormatPr baseColWidth="10" defaultColWidth="8.85546875" defaultRowHeight="15" x14ac:dyDescent="0.25"/>
  <cols>
    <col min="1" max="1" width="64.7109375" customWidth="1"/>
    <col min="2" max="2" width="20.42578125" customWidth="1"/>
    <col min="3" max="3" width="20.140625" customWidth="1"/>
    <col min="4" max="4" width="18.28515625" customWidth="1"/>
    <col min="5" max="5" width="13.42578125" customWidth="1"/>
    <col min="6" max="6" width="12.28515625" customWidth="1"/>
    <col min="7" max="7" width="15.140625" customWidth="1"/>
    <col min="8" max="8" width="11.42578125" customWidth="1"/>
    <col min="9" max="9" width="31" customWidth="1"/>
  </cols>
  <sheetData>
    <row r="1" spans="1:8" ht="21" customHeight="1" x14ac:dyDescent="0.25">
      <c r="A1" s="256" t="s">
        <v>177</v>
      </c>
      <c r="B1" s="256"/>
      <c r="C1" s="256"/>
      <c r="D1" s="256"/>
      <c r="E1" s="256"/>
      <c r="F1" s="256"/>
    </row>
    <row r="2" spans="1:8" x14ac:dyDescent="0.25">
      <c r="A2" s="257" t="s">
        <v>173</v>
      </c>
      <c r="B2" s="257"/>
      <c r="C2" s="257"/>
      <c r="D2" s="257"/>
      <c r="E2" s="257"/>
      <c r="F2" s="257"/>
    </row>
    <row r="3" spans="1:8" s="116" customFormat="1" ht="19.5" customHeight="1" x14ac:dyDescent="0.3">
      <c r="A3" s="255" t="s">
        <v>158</v>
      </c>
      <c r="B3" s="255"/>
      <c r="C3" s="255"/>
      <c r="D3" s="255"/>
    </row>
    <row r="4" spans="1:8" s="116" customFormat="1" ht="19.5" customHeight="1" x14ac:dyDescent="0.3">
      <c r="A4" s="255" t="s">
        <v>159</v>
      </c>
      <c r="B4" s="255"/>
      <c r="C4" s="255"/>
      <c r="D4" s="255"/>
    </row>
    <row r="5" spans="1:8" x14ac:dyDescent="0.25">
      <c r="A5" s="97" t="s">
        <v>1</v>
      </c>
    </row>
    <row r="6" spans="1:8" ht="22.5" customHeight="1" x14ac:dyDescent="0.25">
      <c r="A6" s="99" t="s">
        <v>18</v>
      </c>
      <c r="B6" s="89" t="s">
        <v>156</v>
      </c>
      <c r="C6" s="89" t="s">
        <v>157</v>
      </c>
      <c r="D6" s="89" t="s">
        <v>19</v>
      </c>
      <c r="E6" s="89" t="s">
        <v>20</v>
      </c>
      <c r="F6" s="89" t="s">
        <v>21</v>
      </c>
      <c r="G6" s="89" t="s">
        <v>22</v>
      </c>
      <c r="H6" s="113" t="s">
        <v>174</v>
      </c>
    </row>
    <row r="7" spans="1:8" ht="22.5" customHeight="1" x14ac:dyDescent="0.25">
      <c r="A7" s="117" t="s">
        <v>80</v>
      </c>
      <c r="B7" s="93">
        <v>1140.309</v>
      </c>
      <c r="C7" s="93">
        <v>1312.0700830000001</v>
      </c>
      <c r="D7" s="93">
        <v>1072.1964379000001</v>
      </c>
      <c r="E7" s="93">
        <v>1057.12114247</v>
      </c>
      <c r="F7" s="93">
        <v>871.08018767999999</v>
      </c>
      <c r="G7" s="90">
        <v>0.80568954064780696</v>
      </c>
      <c r="H7" s="114"/>
    </row>
    <row r="8" spans="1:8" ht="22.5" customHeight="1" x14ac:dyDescent="0.25">
      <c r="A8" s="117" t="s">
        <v>196</v>
      </c>
      <c r="B8" s="93"/>
      <c r="C8" s="93"/>
      <c r="D8" s="93"/>
      <c r="E8" s="93"/>
      <c r="F8" s="93"/>
      <c r="G8" s="90"/>
      <c r="H8" s="114" t="s">
        <v>251</v>
      </c>
    </row>
    <row r="9" spans="1:8" ht="22.5" customHeight="1" x14ac:dyDescent="0.25">
      <c r="A9" s="117" t="s">
        <v>72</v>
      </c>
      <c r="B9" s="93">
        <v>2553.1610660000001</v>
      </c>
      <c r="C9" s="93">
        <v>2429.7891180000001</v>
      </c>
      <c r="D9" s="93">
        <v>2281.1602276200001</v>
      </c>
      <c r="E9" s="93">
        <v>2280.7946707000001</v>
      </c>
      <c r="F9" s="93">
        <v>2202.65420468</v>
      </c>
      <c r="G9" s="90">
        <v>0.93868009112550499</v>
      </c>
      <c r="H9" s="114"/>
    </row>
    <row r="10" spans="1:8" ht="22.5" customHeight="1" x14ac:dyDescent="0.25">
      <c r="A10" s="117" t="s">
        <v>23</v>
      </c>
      <c r="B10" s="93">
        <v>638343.99543799995</v>
      </c>
      <c r="C10" s="93">
        <v>802871.87743800005</v>
      </c>
      <c r="D10" s="93">
        <v>788947.35843555001</v>
      </c>
      <c r="E10" s="93">
        <v>788796.13161391998</v>
      </c>
      <c r="F10" s="93">
        <v>784300.70214456005</v>
      </c>
      <c r="G10" s="90">
        <v>0.98246825400212501</v>
      </c>
      <c r="H10" s="114"/>
    </row>
    <row r="11" spans="1:8" ht="22.5" customHeight="1" x14ac:dyDescent="0.25">
      <c r="A11" s="117" t="s">
        <v>96</v>
      </c>
      <c r="B11" s="93">
        <v>519.402691</v>
      </c>
      <c r="C11" s="93">
        <v>619.30928100000006</v>
      </c>
      <c r="D11" s="93">
        <v>565.09079735</v>
      </c>
      <c r="E11" s="93">
        <v>563.67390792000003</v>
      </c>
      <c r="F11" s="93">
        <v>506.46084523000002</v>
      </c>
      <c r="G11" s="90">
        <v>0.91016544594622395</v>
      </c>
      <c r="H11" s="114"/>
    </row>
    <row r="12" spans="1:8" ht="22.5" customHeight="1" x14ac:dyDescent="0.25">
      <c r="A12" s="117" t="s">
        <v>90</v>
      </c>
      <c r="B12" s="93">
        <v>569.48712899999998</v>
      </c>
      <c r="C12" s="93">
        <v>724.00712899999996</v>
      </c>
      <c r="D12" s="93">
        <v>706.19937866999999</v>
      </c>
      <c r="E12" s="93">
        <v>696.05905732999997</v>
      </c>
      <c r="F12" s="93">
        <v>589.93218962000003</v>
      </c>
      <c r="G12" s="90">
        <v>0.96139807116457299</v>
      </c>
      <c r="H12" s="114"/>
    </row>
    <row r="13" spans="1:8" ht="22.5" customHeight="1" x14ac:dyDescent="0.25">
      <c r="A13" s="117" t="s">
        <v>227</v>
      </c>
      <c r="B13" s="93"/>
      <c r="C13" s="93"/>
      <c r="D13" s="93"/>
      <c r="E13" s="93"/>
      <c r="F13" s="93"/>
      <c r="G13" s="90"/>
      <c r="H13" s="114" t="s">
        <v>252</v>
      </c>
    </row>
    <row r="14" spans="1:8" s="92" customFormat="1" ht="22.5" customHeight="1" x14ac:dyDescent="0.25">
      <c r="A14" s="117" t="s">
        <v>147</v>
      </c>
      <c r="B14" s="120"/>
      <c r="C14" s="120"/>
      <c r="D14" s="120"/>
      <c r="E14" s="120"/>
      <c r="F14" s="120"/>
      <c r="G14" s="121"/>
      <c r="H14" s="92" t="s">
        <v>243</v>
      </c>
    </row>
    <row r="15" spans="1:8" ht="22.5" customHeight="1" x14ac:dyDescent="0.25">
      <c r="A15" s="117" t="s">
        <v>107</v>
      </c>
      <c r="B15" s="93">
        <v>218.456324</v>
      </c>
      <c r="C15" s="93">
        <v>245.25632400000001</v>
      </c>
      <c r="D15" s="93">
        <v>221.20355616000001</v>
      </c>
      <c r="E15" s="93">
        <v>221.01785214</v>
      </c>
      <c r="F15" s="93">
        <v>195.30307074999999</v>
      </c>
      <c r="G15" s="90">
        <v>0.90117085886030002</v>
      </c>
      <c r="H15" s="114"/>
    </row>
    <row r="16" spans="1:8" ht="22.5" customHeight="1" x14ac:dyDescent="0.25">
      <c r="A16" s="117" t="s">
        <v>78</v>
      </c>
      <c r="B16" s="93">
        <v>1449.954</v>
      </c>
      <c r="C16" s="93">
        <v>1449.954</v>
      </c>
      <c r="D16" s="93">
        <v>1437.3716343399999</v>
      </c>
      <c r="E16" s="93">
        <v>1437.3716343399999</v>
      </c>
      <c r="F16" s="93">
        <v>1309.9679312200001</v>
      </c>
      <c r="G16" s="90">
        <v>0.99132223114664297</v>
      </c>
      <c r="H16" s="114"/>
    </row>
    <row r="17" spans="1:8" s="92" customFormat="1" ht="22.5" customHeight="1" x14ac:dyDescent="0.25">
      <c r="A17" s="117" t="s">
        <v>28</v>
      </c>
      <c r="B17" s="120"/>
      <c r="C17" s="120"/>
      <c r="D17" s="120"/>
      <c r="E17" s="120"/>
      <c r="F17" s="120"/>
      <c r="G17" s="121"/>
      <c r="H17" s="92" t="s">
        <v>243</v>
      </c>
    </row>
    <row r="18" spans="1:8" ht="22.5" customHeight="1" x14ac:dyDescent="0.25">
      <c r="A18" s="110" t="s">
        <v>140</v>
      </c>
      <c r="B18" s="111"/>
      <c r="C18" s="111"/>
      <c r="D18" s="111"/>
      <c r="E18" s="111"/>
      <c r="F18" s="111"/>
      <c r="G18" s="112"/>
      <c r="H18" s="92" t="s">
        <v>244</v>
      </c>
    </row>
    <row r="19" spans="1:8" ht="22.5" customHeight="1" x14ac:dyDescent="0.25">
      <c r="A19" s="117" t="s">
        <v>142</v>
      </c>
      <c r="B19" s="93"/>
      <c r="C19" s="93"/>
      <c r="D19" s="93"/>
      <c r="E19" s="93"/>
      <c r="F19" s="93"/>
      <c r="G19" s="90"/>
      <c r="H19" s="92" t="s">
        <v>244</v>
      </c>
    </row>
    <row r="20" spans="1:8" ht="22.5" customHeight="1" x14ac:dyDescent="0.25">
      <c r="A20" s="117" t="s">
        <v>91</v>
      </c>
      <c r="B20" s="93">
        <v>492.59278799999998</v>
      </c>
      <c r="C20" s="93">
        <v>576.86478799999998</v>
      </c>
      <c r="D20" s="93">
        <v>502.60299401999998</v>
      </c>
      <c r="E20" s="93">
        <v>501.26006319999999</v>
      </c>
      <c r="F20" s="93">
        <v>440.96019589999997</v>
      </c>
      <c r="G20" s="90">
        <v>0.86893856866853902</v>
      </c>
      <c r="H20" s="114"/>
    </row>
    <row r="21" spans="1:8" ht="22.5" customHeight="1" x14ac:dyDescent="0.25">
      <c r="A21" s="117" t="s">
        <v>82</v>
      </c>
      <c r="B21" s="93">
        <v>995.05399999999997</v>
      </c>
      <c r="C21" s="93">
        <v>1182.02613</v>
      </c>
      <c r="D21" s="93">
        <v>1154.2204656900001</v>
      </c>
      <c r="E21" s="93">
        <v>1154.2204656900001</v>
      </c>
      <c r="F21" s="93">
        <v>1005.99967524</v>
      </c>
      <c r="G21" s="90">
        <v>0.97647626934440102</v>
      </c>
      <c r="H21" s="114"/>
    </row>
    <row r="22" spans="1:8" ht="22.5" customHeight="1" x14ac:dyDescent="0.25">
      <c r="A22" s="117" t="s">
        <v>187</v>
      </c>
      <c r="B22" s="93"/>
      <c r="C22" s="93"/>
      <c r="D22" s="93"/>
      <c r="E22" s="93"/>
      <c r="F22" s="93"/>
      <c r="G22" s="90"/>
      <c r="H22" s="114" t="s">
        <v>241</v>
      </c>
    </row>
    <row r="23" spans="1:8" ht="22.5" customHeight="1" x14ac:dyDescent="0.25">
      <c r="A23" s="117" t="s">
        <v>110</v>
      </c>
      <c r="B23" s="93">
        <v>349.23200100000003</v>
      </c>
      <c r="C23" s="93">
        <v>427.92569700000001</v>
      </c>
      <c r="D23" s="93">
        <v>372.73047228000001</v>
      </c>
      <c r="E23" s="93">
        <v>372.04063478</v>
      </c>
      <c r="F23" s="93">
        <v>314.00344455999999</v>
      </c>
      <c r="G23" s="90">
        <v>0.869404752713413</v>
      </c>
      <c r="H23" s="114"/>
    </row>
    <row r="24" spans="1:8" ht="22.5" customHeight="1" x14ac:dyDescent="0.25">
      <c r="A24" s="117" t="s">
        <v>88</v>
      </c>
      <c r="B24" s="93">
        <v>601.42100000000005</v>
      </c>
      <c r="C24" s="93">
        <v>867.42100000000005</v>
      </c>
      <c r="D24" s="93">
        <v>866.59975658999997</v>
      </c>
      <c r="E24" s="93">
        <v>866.59975658999997</v>
      </c>
      <c r="F24" s="93">
        <v>700.80222024</v>
      </c>
      <c r="G24" s="90">
        <v>0.99905323549925595</v>
      </c>
      <c r="H24" s="114"/>
    </row>
    <row r="25" spans="1:8" ht="22.5" customHeight="1" x14ac:dyDescent="0.25">
      <c r="A25" s="117" t="s">
        <v>83</v>
      </c>
      <c r="B25" s="93">
        <v>1032.268114</v>
      </c>
      <c r="C25" s="93">
        <v>1322.268114</v>
      </c>
      <c r="D25" s="93">
        <v>1316.9630507500001</v>
      </c>
      <c r="E25" s="93">
        <v>1310.4146569699999</v>
      </c>
      <c r="F25" s="93">
        <v>1250.0269268899999</v>
      </c>
      <c r="G25" s="90">
        <v>0.991035511705609</v>
      </c>
      <c r="H25" s="114"/>
    </row>
    <row r="26" spans="1:8" ht="22.5" customHeight="1" x14ac:dyDescent="0.25">
      <c r="A26" s="117" t="s">
        <v>101</v>
      </c>
      <c r="B26" s="93">
        <v>417.17654700000003</v>
      </c>
      <c r="C26" s="93">
        <v>529.32018800000003</v>
      </c>
      <c r="D26" s="93">
        <v>491.16818579</v>
      </c>
      <c r="E26" s="93">
        <v>491.16818579</v>
      </c>
      <c r="F26" s="93">
        <v>429.69281131999998</v>
      </c>
      <c r="G26" s="90">
        <v>0.92792263912291995</v>
      </c>
      <c r="H26" s="114"/>
    </row>
    <row r="27" spans="1:8" ht="22.5" customHeight="1" x14ac:dyDescent="0.25">
      <c r="A27" s="117" t="s">
        <v>39</v>
      </c>
      <c r="B27" s="93">
        <v>13384.245999999999</v>
      </c>
      <c r="C27" s="93">
        <v>16049.621357</v>
      </c>
      <c r="D27" s="93">
        <v>15947.769128419999</v>
      </c>
      <c r="E27" s="93">
        <v>15947.75508436</v>
      </c>
      <c r="F27" s="93">
        <v>15488.44944491</v>
      </c>
      <c r="G27" s="90">
        <v>0.99365304200179305</v>
      </c>
      <c r="H27" s="114"/>
    </row>
    <row r="28" spans="1:8" ht="22.5" customHeight="1" x14ac:dyDescent="0.25">
      <c r="A28" s="117" t="s">
        <v>50</v>
      </c>
      <c r="B28" s="93">
        <v>3993.6849999999999</v>
      </c>
      <c r="C28" s="93">
        <v>4676.759513</v>
      </c>
      <c r="D28" s="93">
        <v>4646.9737960399998</v>
      </c>
      <c r="E28" s="93">
        <v>4646.9737960399998</v>
      </c>
      <c r="F28" s="93">
        <v>4326.2789004300002</v>
      </c>
      <c r="G28" s="90">
        <v>0.99363112067721104</v>
      </c>
      <c r="H28" s="114"/>
    </row>
    <row r="29" spans="1:8" ht="22.5" customHeight="1" x14ac:dyDescent="0.25">
      <c r="A29" s="117" t="s">
        <v>146</v>
      </c>
      <c r="B29" s="93">
        <v>22.927785</v>
      </c>
      <c r="C29" s="93">
        <v>22.927785</v>
      </c>
      <c r="D29" s="93">
        <v>13.5722732</v>
      </c>
      <c r="E29" s="93">
        <v>12.794904219999999</v>
      </c>
      <c r="F29" s="93">
        <v>11.940473280000001</v>
      </c>
      <c r="G29" s="90">
        <v>0.55805234653063995</v>
      </c>
      <c r="H29" s="114"/>
    </row>
    <row r="30" spans="1:8" ht="22.5" customHeight="1" x14ac:dyDescent="0.25">
      <c r="A30" s="117" t="s">
        <v>188</v>
      </c>
      <c r="B30" s="93"/>
      <c r="C30" s="93"/>
      <c r="D30" s="93"/>
      <c r="E30" s="93"/>
      <c r="F30" s="93"/>
      <c r="G30" s="90"/>
      <c r="H30" s="114" t="s">
        <v>241</v>
      </c>
    </row>
    <row r="31" spans="1:8" ht="22.5" customHeight="1" x14ac:dyDescent="0.25">
      <c r="A31" s="117" t="s">
        <v>102</v>
      </c>
      <c r="B31" s="93">
        <v>452.25945300000001</v>
      </c>
      <c r="C31" s="93">
        <v>542.87722900000006</v>
      </c>
      <c r="D31" s="93">
        <v>508.69284448000002</v>
      </c>
      <c r="E31" s="93">
        <v>507.95600313</v>
      </c>
      <c r="F31" s="93">
        <v>461.85229599000002</v>
      </c>
      <c r="G31" s="90">
        <v>0.93567380614890305</v>
      </c>
      <c r="H31" s="114"/>
    </row>
    <row r="32" spans="1:8" ht="22.5" customHeight="1" x14ac:dyDescent="0.25">
      <c r="A32" s="110" t="s">
        <v>75</v>
      </c>
      <c r="B32" s="111">
        <v>1863.241</v>
      </c>
      <c r="C32" s="111">
        <v>2030.4983050000001</v>
      </c>
      <c r="D32" s="111">
        <v>1969.8682669899999</v>
      </c>
      <c r="E32" s="111">
        <v>1968.33776315</v>
      </c>
      <c r="F32" s="111">
        <v>1645.31972718</v>
      </c>
      <c r="G32" s="112">
        <v>0.96938655811879704</v>
      </c>
      <c r="H32" s="114"/>
    </row>
    <row r="33" spans="1:8" ht="22.5" customHeight="1" x14ac:dyDescent="0.25">
      <c r="A33" s="117" t="s">
        <v>145</v>
      </c>
      <c r="B33" s="93">
        <v>34.814</v>
      </c>
      <c r="C33" s="93">
        <v>47.594422000000002</v>
      </c>
      <c r="D33" s="93">
        <v>42.047794420000002</v>
      </c>
      <c r="E33" s="93">
        <v>42.047794420000002</v>
      </c>
      <c r="F33" s="93">
        <v>39.961964770000002</v>
      </c>
      <c r="G33" s="90">
        <v>0.88346055384389399</v>
      </c>
      <c r="H33" s="114"/>
    </row>
    <row r="34" spans="1:8" ht="22.5" customHeight="1" x14ac:dyDescent="0.25">
      <c r="A34" s="117" t="s">
        <v>186</v>
      </c>
      <c r="B34" s="93"/>
      <c r="C34" s="93"/>
      <c r="D34" s="93"/>
      <c r="E34" s="93"/>
      <c r="F34" s="93"/>
      <c r="G34" s="90"/>
      <c r="H34" s="114" t="s">
        <v>241</v>
      </c>
    </row>
    <row r="35" spans="1:8" ht="22.5" customHeight="1" x14ac:dyDescent="0.25">
      <c r="A35" s="110" t="s">
        <v>58</v>
      </c>
      <c r="B35" s="111">
        <v>3901.7620000000002</v>
      </c>
      <c r="C35" s="111">
        <v>4273.4986159999999</v>
      </c>
      <c r="D35" s="111">
        <v>3584.9085494199999</v>
      </c>
      <c r="E35" s="111">
        <v>3584.9085494199999</v>
      </c>
      <c r="F35" s="111">
        <v>3030.4569817500001</v>
      </c>
      <c r="G35" s="112">
        <v>0.83886971110698105</v>
      </c>
      <c r="H35" s="114"/>
    </row>
    <row r="36" spans="1:8" ht="22.5" customHeight="1" x14ac:dyDescent="0.25">
      <c r="A36" s="117" t="s">
        <v>136</v>
      </c>
      <c r="B36" s="93">
        <v>101.142871</v>
      </c>
      <c r="C36" s="93">
        <v>110.725911</v>
      </c>
      <c r="D36" s="93">
        <v>101.87080553</v>
      </c>
      <c r="E36" s="93">
        <v>101.28101164</v>
      </c>
      <c r="F36" s="93">
        <v>89.950864490000001</v>
      </c>
      <c r="G36" s="90">
        <v>0.91470018828745503</v>
      </c>
      <c r="H36" s="114"/>
    </row>
    <row r="37" spans="1:8" ht="22.5" customHeight="1" x14ac:dyDescent="0.25">
      <c r="A37" s="117" t="s">
        <v>95</v>
      </c>
      <c r="B37" s="93">
        <v>502.64100000000002</v>
      </c>
      <c r="C37" s="93">
        <v>572.99224800000002</v>
      </c>
      <c r="D37" s="93">
        <v>562.59673100999998</v>
      </c>
      <c r="E37" s="93">
        <v>562.50438403999999</v>
      </c>
      <c r="F37" s="93">
        <v>497.89825947999998</v>
      </c>
      <c r="G37" s="90">
        <v>0.98169632486895297</v>
      </c>
      <c r="H37" s="114"/>
    </row>
    <row r="38" spans="1:8" ht="22.5" customHeight="1" x14ac:dyDescent="0.25">
      <c r="A38" s="117" t="s">
        <v>116</v>
      </c>
      <c r="B38" s="93">
        <v>170.55699999999999</v>
      </c>
      <c r="C38" s="93">
        <v>220.05594600000001</v>
      </c>
      <c r="D38" s="93">
        <v>215.96176725999999</v>
      </c>
      <c r="E38" s="93">
        <v>215.90226324</v>
      </c>
      <c r="F38" s="93">
        <v>185.90117988</v>
      </c>
      <c r="G38" s="90">
        <v>0.98112442387719001</v>
      </c>
      <c r="H38" s="114"/>
    </row>
    <row r="39" spans="1:8" ht="22.5" customHeight="1" x14ac:dyDescent="0.25">
      <c r="A39" s="117" t="s">
        <v>236</v>
      </c>
      <c r="B39" s="93"/>
      <c r="C39" s="93"/>
      <c r="D39" s="93"/>
      <c r="E39" s="93"/>
      <c r="F39" s="93"/>
      <c r="G39" s="90"/>
      <c r="H39" s="114" t="s">
        <v>252</v>
      </c>
    </row>
    <row r="40" spans="1:8" ht="22.5" customHeight="1" x14ac:dyDescent="0.25">
      <c r="A40" s="117" t="s">
        <v>37</v>
      </c>
      <c r="B40" s="93">
        <v>14085.548000000001</v>
      </c>
      <c r="C40" s="93">
        <v>19984.662288</v>
      </c>
      <c r="D40" s="93">
        <v>19369.370020440001</v>
      </c>
      <c r="E40" s="93">
        <v>19369.370020440001</v>
      </c>
      <c r="F40" s="93">
        <v>18726.68856558</v>
      </c>
      <c r="G40" s="90">
        <v>0.96921177557603899</v>
      </c>
      <c r="H40" s="114"/>
    </row>
    <row r="41" spans="1:8" ht="22.5" customHeight="1" x14ac:dyDescent="0.25">
      <c r="A41" s="117" t="s">
        <v>128</v>
      </c>
      <c r="B41" s="93">
        <v>549.45100000000002</v>
      </c>
      <c r="C41" s="93">
        <v>599.99283000000003</v>
      </c>
      <c r="D41" s="93">
        <v>486.93554877999998</v>
      </c>
      <c r="E41" s="93">
        <v>486.92677429999998</v>
      </c>
      <c r="F41" s="93">
        <v>473.43746067000001</v>
      </c>
      <c r="G41" s="90">
        <v>0.81155432190748</v>
      </c>
      <c r="H41" s="114"/>
    </row>
    <row r="42" spans="1:8" ht="22.5" customHeight="1" x14ac:dyDescent="0.25">
      <c r="A42" s="110" t="s">
        <v>44</v>
      </c>
      <c r="B42" s="111">
        <v>6882.7506590000003</v>
      </c>
      <c r="C42" s="111">
        <v>8954.7571380000009</v>
      </c>
      <c r="D42" s="111">
        <v>8818.7081680200008</v>
      </c>
      <c r="E42" s="111">
        <v>8818.3794979100003</v>
      </c>
      <c r="F42" s="111">
        <v>7764.5471001599999</v>
      </c>
      <c r="G42" s="112">
        <v>0.98477036976119903</v>
      </c>
      <c r="H42" s="114"/>
    </row>
    <row r="43" spans="1:8" ht="22.5" customHeight="1" x14ac:dyDescent="0.25">
      <c r="A43" s="117" t="s">
        <v>56</v>
      </c>
      <c r="B43" s="93">
        <v>2464.4792459999999</v>
      </c>
      <c r="C43" s="93">
        <v>3531.782616</v>
      </c>
      <c r="D43" s="93">
        <v>2991.6094968799998</v>
      </c>
      <c r="E43" s="93">
        <v>2991.6094968799998</v>
      </c>
      <c r="F43" s="93">
        <v>2860.0529434</v>
      </c>
      <c r="G43" s="90">
        <v>0.84705368992053498</v>
      </c>
      <c r="H43" s="114"/>
    </row>
    <row r="44" spans="1:8" ht="22.5" customHeight="1" x14ac:dyDescent="0.25">
      <c r="A44" s="117" t="s">
        <v>137</v>
      </c>
      <c r="B44" s="93">
        <v>101.69</v>
      </c>
      <c r="C44" s="93">
        <v>101.69</v>
      </c>
      <c r="D44" s="93">
        <v>94.508018930000006</v>
      </c>
      <c r="E44" s="93">
        <v>94.364463929999999</v>
      </c>
      <c r="F44" s="93">
        <v>86.55542604</v>
      </c>
      <c r="G44" s="90">
        <v>0.92796208014554105</v>
      </c>
      <c r="H44" s="114"/>
    </row>
    <row r="45" spans="1:8" ht="22.5" customHeight="1" x14ac:dyDescent="0.25">
      <c r="A45" s="117" t="s">
        <v>108</v>
      </c>
      <c r="B45" s="93">
        <v>284.01100000000002</v>
      </c>
      <c r="C45" s="93">
        <v>321.411</v>
      </c>
      <c r="D45" s="93">
        <v>307.32769444000002</v>
      </c>
      <c r="E45" s="93">
        <v>307.32769444000002</v>
      </c>
      <c r="F45" s="93">
        <v>296.34899716000001</v>
      </c>
      <c r="G45" s="90">
        <v>0.95618287625501297</v>
      </c>
      <c r="H45" s="114"/>
    </row>
    <row r="46" spans="1:8" ht="22.5" customHeight="1" x14ac:dyDescent="0.25">
      <c r="A46" s="117" t="s">
        <v>60</v>
      </c>
      <c r="B46" s="93">
        <v>2184.4450000000002</v>
      </c>
      <c r="C46" s="93">
        <v>2849.7675899999999</v>
      </c>
      <c r="D46" s="93">
        <v>2809.4918321599998</v>
      </c>
      <c r="E46" s="93">
        <v>2805.3928790499999</v>
      </c>
      <c r="F46" s="93">
        <v>2679.5674982800001</v>
      </c>
      <c r="G46" s="90">
        <v>0.98442865618034503</v>
      </c>
      <c r="H46" s="114"/>
    </row>
    <row r="47" spans="1:8" ht="22.5" customHeight="1" x14ac:dyDescent="0.25">
      <c r="A47" s="117" t="s">
        <v>54</v>
      </c>
      <c r="B47" s="93">
        <v>6913.3773220000003</v>
      </c>
      <c r="C47" s="93">
        <v>3197.2321160000001</v>
      </c>
      <c r="D47" s="93">
        <v>2757.3409096800001</v>
      </c>
      <c r="E47" s="93">
        <v>2741.7779418800001</v>
      </c>
      <c r="F47" s="93">
        <v>2429.7733213199999</v>
      </c>
      <c r="G47" s="90">
        <v>0.85754735421280204</v>
      </c>
      <c r="H47" s="114"/>
    </row>
    <row r="48" spans="1:8" ht="22.5" customHeight="1" x14ac:dyDescent="0.25">
      <c r="A48" s="117" t="s">
        <v>74</v>
      </c>
      <c r="B48" s="93">
        <v>2455.87</v>
      </c>
      <c r="C48" s="93">
        <v>2572.19</v>
      </c>
      <c r="D48" s="93">
        <v>2186.4848066</v>
      </c>
      <c r="E48" s="93">
        <v>2182.7867684799999</v>
      </c>
      <c r="F48" s="93">
        <v>1952.6306589200001</v>
      </c>
      <c r="G48" s="90">
        <v>0.848610238155035</v>
      </c>
      <c r="H48" s="114"/>
    </row>
    <row r="49" spans="1:8" ht="22.5" customHeight="1" x14ac:dyDescent="0.25">
      <c r="A49" s="117" t="s">
        <v>71</v>
      </c>
      <c r="B49" s="93">
        <v>1693.0936549999999</v>
      </c>
      <c r="C49" s="93">
        <v>1876.693655</v>
      </c>
      <c r="D49" s="93">
        <v>1869.3155131599999</v>
      </c>
      <c r="E49" s="93">
        <v>1869.3155131599999</v>
      </c>
      <c r="F49" s="93">
        <v>1601.53182956</v>
      </c>
      <c r="G49" s="90">
        <v>0.99606854223631902</v>
      </c>
      <c r="H49" s="114"/>
    </row>
    <row r="50" spans="1:8" ht="22.5" customHeight="1" x14ac:dyDescent="0.25">
      <c r="A50" s="117" t="s">
        <v>32</v>
      </c>
      <c r="B50" s="93">
        <v>25693.079000000002</v>
      </c>
      <c r="C50" s="93">
        <v>36111.567605999997</v>
      </c>
      <c r="D50" s="93">
        <v>32607.496283479999</v>
      </c>
      <c r="E50" s="93">
        <v>32607.496275969999</v>
      </c>
      <c r="F50" s="93">
        <v>29923.329000360001</v>
      </c>
      <c r="G50" s="90">
        <v>0.90296540520584301</v>
      </c>
      <c r="H50" s="114"/>
    </row>
    <row r="51" spans="1:8" ht="22.5" customHeight="1" x14ac:dyDescent="0.25">
      <c r="A51" s="117" t="s">
        <v>100</v>
      </c>
      <c r="B51" s="93">
        <v>839.82710599999996</v>
      </c>
      <c r="C51" s="93">
        <v>815.65571999999997</v>
      </c>
      <c r="D51" s="93">
        <v>804.38406801999997</v>
      </c>
      <c r="E51" s="93">
        <v>803.85100884999997</v>
      </c>
      <c r="F51" s="93">
        <v>730.62355049999996</v>
      </c>
      <c r="G51" s="90">
        <v>0.985527336030942</v>
      </c>
      <c r="H51" s="114"/>
    </row>
    <row r="52" spans="1:8" ht="22.5" customHeight="1" x14ac:dyDescent="0.25">
      <c r="A52" s="117" t="s">
        <v>77</v>
      </c>
      <c r="B52" s="93">
        <v>1734.1580719999999</v>
      </c>
      <c r="C52" s="93">
        <v>1734.2512710000001</v>
      </c>
      <c r="D52" s="93">
        <v>1548.2038151199999</v>
      </c>
      <c r="E52" s="93">
        <v>1520.6724258500001</v>
      </c>
      <c r="F52" s="93">
        <v>1319.4923030099999</v>
      </c>
      <c r="G52" s="90">
        <v>0.87684665496779601</v>
      </c>
      <c r="H52" s="114"/>
    </row>
    <row r="53" spans="1:8" ht="22.5" customHeight="1" x14ac:dyDescent="0.25">
      <c r="A53" s="117" t="s">
        <v>62</v>
      </c>
      <c r="B53" s="93">
        <v>4669.746776</v>
      </c>
      <c r="C53" s="93">
        <v>2470.8364860000001</v>
      </c>
      <c r="D53" s="93">
        <v>2172.30229246</v>
      </c>
      <c r="E53" s="93">
        <v>2170.98976924</v>
      </c>
      <c r="F53" s="93">
        <v>2008.5280074699999</v>
      </c>
      <c r="G53" s="90">
        <v>0.87864566576584102</v>
      </c>
      <c r="H53" s="114"/>
    </row>
    <row r="54" spans="1:8" ht="22.5" customHeight="1" x14ac:dyDescent="0.25">
      <c r="A54" s="117" t="s">
        <v>109</v>
      </c>
      <c r="B54" s="93">
        <v>286.22869800000001</v>
      </c>
      <c r="C54" s="93">
        <v>352.577</v>
      </c>
      <c r="D54" s="93">
        <v>340.68970028000001</v>
      </c>
      <c r="E54" s="93">
        <v>340.47460059999997</v>
      </c>
      <c r="F54" s="93">
        <v>303.66091379</v>
      </c>
      <c r="G54" s="90">
        <v>0.96567445012011599</v>
      </c>
      <c r="H54" s="114"/>
    </row>
    <row r="55" spans="1:8" ht="22.5" customHeight="1" x14ac:dyDescent="0.25">
      <c r="A55" s="117" t="s">
        <v>94</v>
      </c>
      <c r="B55" s="93">
        <v>486.51962200000003</v>
      </c>
      <c r="C55" s="93">
        <v>650.25656600000002</v>
      </c>
      <c r="D55" s="93">
        <v>620.05742445999999</v>
      </c>
      <c r="E55" s="93">
        <v>618.99266050000006</v>
      </c>
      <c r="F55" s="93">
        <v>534.35173986999996</v>
      </c>
      <c r="G55" s="90">
        <v>0.95192066157468003</v>
      </c>
      <c r="H55" s="114"/>
    </row>
    <row r="56" spans="1:8" ht="22.5" customHeight="1" x14ac:dyDescent="0.25">
      <c r="A56" s="117" t="s">
        <v>87</v>
      </c>
      <c r="B56" s="93">
        <v>1227.892161</v>
      </c>
      <c r="C56" s="93">
        <v>1523.340721</v>
      </c>
      <c r="D56" s="93">
        <v>1327.6959080700001</v>
      </c>
      <c r="E56" s="93">
        <v>1107.6847235099999</v>
      </c>
      <c r="F56" s="93">
        <v>635.86725877000003</v>
      </c>
      <c r="G56" s="90">
        <v>0.72714180632082004</v>
      </c>
      <c r="H56" s="114"/>
    </row>
    <row r="57" spans="1:8" ht="22.5" customHeight="1" x14ac:dyDescent="0.25">
      <c r="A57" s="117" t="s">
        <v>41</v>
      </c>
      <c r="B57" s="93">
        <v>11111.904388999999</v>
      </c>
      <c r="C57" s="93">
        <v>12921.662462</v>
      </c>
      <c r="D57" s="93">
        <v>12887.2165919</v>
      </c>
      <c r="E57" s="93">
        <v>12886.14919812</v>
      </c>
      <c r="F57" s="93">
        <v>12183.695647</v>
      </c>
      <c r="G57" s="90">
        <v>0.99725164900534802</v>
      </c>
      <c r="H57" s="114"/>
    </row>
    <row r="58" spans="1:8" ht="22.5" customHeight="1" x14ac:dyDescent="0.25">
      <c r="A58" s="117" t="s">
        <v>42</v>
      </c>
      <c r="B58" s="93">
        <v>10055.873565</v>
      </c>
      <c r="C58" s="93">
        <v>11644.137205000001</v>
      </c>
      <c r="D58" s="93">
        <v>11396.42787136</v>
      </c>
      <c r="E58" s="93">
        <v>11284.38481765</v>
      </c>
      <c r="F58" s="93">
        <v>10233.79283292</v>
      </c>
      <c r="G58" s="90">
        <v>0.96910441872880704</v>
      </c>
      <c r="H58" s="114"/>
    </row>
    <row r="59" spans="1:8" ht="22.5" customHeight="1" x14ac:dyDescent="0.25">
      <c r="A59" s="117" t="s">
        <v>33</v>
      </c>
      <c r="B59" s="93">
        <v>23285.024242</v>
      </c>
      <c r="C59" s="93">
        <v>25045.047270999999</v>
      </c>
      <c r="D59" s="93">
        <v>24578.28724311</v>
      </c>
      <c r="E59" s="93">
        <v>24240.249457649999</v>
      </c>
      <c r="F59" s="93">
        <v>22643.292727870001</v>
      </c>
      <c r="G59" s="90">
        <v>0.96786598944527102</v>
      </c>
      <c r="H59" s="114"/>
    </row>
    <row r="60" spans="1:8" ht="22.5" customHeight="1" x14ac:dyDescent="0.25">
      <c r="A60" s="117" t="s">
        <v>130</v>
      </c>
      <c r="B60" s="93">
        <v>59.573084999999999</v>
      </c>
      <c r="C60" s="93">
        <v>102.131077</v>
      </c>
      <c r="D60" s="93">
        <v>97.440549759999897</v>
      </c>
      <c r="E60" s="93">
        <v>97.308029050000002</v>
      </c>
      <c r="F60" s="93">
        <v>66.667516140000004</v>
      </c>
      <c r="G60" s="90">
        <v>0.95277590238277798</v>
      </c>
      <c r="H60" s="114"/>
    </row>
    <row r="61" spans="1:8" ht="22.5" customHeight="1" x14ac:dyDescent="0.25">
      <c r="A61" s="110" t="s">
        <v>126</v>
      </c>
      <c r="B61" s="111">
        <v>159.34697</v>
      </c>
      <c r="C61" s="111">
        <v>176.124709</v>
      </c>
      <c r="D61" s="111">
        <v>154.61026962</v>
      </c>
      <c r="E61" s="111">
        <v>154.45299402000001</v>
      </c>
      <c r="F61" s="111">
        <v>141.15126316999999</v>
      </c>
      <c r="G61" s="112">
        <v>0.87695244407756601</v>
      </c>
      <c r="H61" s="114"/>
    </row>
    <row r="62" spans="1:8" ht="22.5" customHeight="1" x14ac:dyDescent="0.25">
      <c r="A62" s="117" t="s">
        <v>34</v>
      </c>
      <c r="B62" s="93">
        <v>20667.328000000001</v>
      </c>
      <c r="C62" s="93">
        <v>26383.943783999999</v>
      </c>
      <c r="D62" s="93">
        <v>25658.54042379</v>
      </c>
      <c r="E62" s="93">
        <v>25578.2650626</v>
      </c>
      <c r="F62" s="93">
        <v>24711.126842279999</v>
      </c>
      <c r="G62" s="90">
        <v>0.96946329449471502</v>
      </c>
      <c r="H62" s="114"/>
    </row>
    <row r="63" spans="1:8" ht="22.5" customHeight="1" x14ac:dyDescent="0.25">
      <c r="A63" s="117" t="s">
        <v>93</v>
      </c>
      <c r="B63" s="93">
        <v>545.61800000000005</v>
      </c>
      <c r="C63" s="93">
        <v>665.82936500000005</v>
      </c>
      <c r="D63" s="93">
        <v>580.75664954000001</v>
      </c>
      <c r="E63" s="93">
        <v>567.36753924000004</v>
      </c>
      <c r="F63" s="93">
        <v>480.75093168000001</v>
      </c>
      <c r="G63" s="90">
        <v>0.85212153302971205</v>
      </c>
      <c r="H63" s="114"/>
    </row>
    <row r="64" spans="1:8" ht="22.5" customHeight="1" x14ac:dyDescent="0.25">
      <c r="A64" s="117" t="s">
        <v>123</v>
      </c>
      <c r="B64" s="93">
        <v>187.193355</v>
      </c>
      <c r="C64" s="93">
        <v>229.181725</v>
      </c>
      <c r="D64" s="93">
        <v>209.24846396000001</v>
      </c>
      <c r="E64" s="93">
        <v>209.24846396000001</v>
      </c>
      <c r="F64" s="93">
        <v>182.42060111999999</v>
      </c>
      <c r="G64" s="90">
        <v>0.91302421237993603</v>
      </c>
      <c r="H64" s="114"/>
    </row>
    <row r="65" spans="1:8" ht="22.5" customHeight="1" x14ac:dyDescent="0.25">
      <c r="A65" s="117" t="s">
        <v>64</v>
      </c>
      <c r="B65" s="93">
        <v>2178.5120000000002</v>
      </c>
      <c r="C65" s="93">
        <v>2915.090256</v>
      </c>
      <c r="D65" s="93">
        <v>2744.07444304</v>
      </c>
      <c r="E65" s="93">
        <v>2743.4897202500001</v>
      </c>
      <c r="F65" s="93">
        <v>2425.0599691799998</v>
      </c>
      <c r="G65" s="90">
        <v>0.94113371433464099</v>
      </c>
      <c r="H65" s="114"/>
    </row>
    <row r="66" spans="1:8" ht="22.5" customHeight="1" x14ac:dyDescent="0.25">
      <c r="A66" s="117" t="s">
        <v>104</v>
      </c>
      <c r="B66" s="93">
        <v>359.16800000000001</v>
      </c>
      <c r="C66" s="93">
        <v>414.16800000000001</v>
      </c>
      <c r="D66" s="93">
        <v>411.07367147000002</v>
      </c>
      <c r="E66" s="93">
        <v>411.07367147000002</v>
      </c>
      <c r="F66" s="93">
        <v>381.73625382</v>
      </c>
      <c r="G66" s="90">
        <v>0.99252880828552703</v>
      </c>
      <c r="H66" s="114"/>
    </row>
    <row r="67" spans="1:8" ht="22.5" customHeight="1" x14ac:dyDescent="0.25">
      <c r="A67" s="117" t="s">
        <v>35</v>
      </c>
      <c r="B67" s="93">
        <v>15963.871999999999</v>
      </c>
      <c r="C67" s="93">
        <v>20849.822351999999</v>
      </c>
      <c r="D67" s="93">
        <v>20452.847210439999</v>
      </c>
      <c r="E67" s="93">
        <v>20452.775329619999</v>
      </c>
      <c r="F67" s="93">
        <v>17670.700658130001</v>
      </c>
      <c r="G67" s="90">
        <v>0.98095681509046895</v>
      </c>
      <c r="H67" s="114"/>
    </row>
    <row r="68" spans="1:8" ht="22.5" customHeight="1" x14ac:dyDescent="0.25">
      <c r="A68" s="110" t="s">
        <v>105</v>
      </c>
      <c r="B68" s="111">
        <v>266.846</v>
      </c>
      <c r="C68" s="111">
        <v>279.74281300000001</v>
      </c>
      <c r="D68" s="111">
        <v>251.62515686</v>
      </c>
      <c r="E68" s="111">
        <v>250.54405581</v>
      </c>
      <c r="F68" s="111">
        <v>222.90475910000001</v>
      </c>
      <c r="G68" s="112">
        <v>0.89562285130092001</v>
      </c>
      <c r="H68" s="114"/>
    </row>
    <row r="69" spans="1:8" ht="22.5" customHeight="1" x14ac:dyDescent="0.25">
      <c r="A69" s="110" t="s">
        <v>133</v>
      </c>
      <c r="B69" s="111">
        <v>164.49700000000001</v>
      </c>
      <c r="C69" s="111">
        <v>170.255201</v>
      </c>
      <c r="D69" s="111">
        <v>150.07314898000001</v>
      </c>
      <c r="E69" s="111">
        <v>150.07314898000001</v>
      </c>
      <c r="F69" s="111">
        <v>130.88044757</v>
      </c>
      <c r="G69" s="112">
        <v>0.88145999710164502</v>
      </c>
      <c r="H69" s="114"/>
    </row>
    <row r="70" spans="1:8" ht="22.5" customHeight="1" x14ac:dyDescent="0.25">
      <c r="A70" s="117" t="s">
        <v>129</v>
      </c>
      <c r="B70" s="93">
        <v>138.19200000000001</v>
      </c>
      <c r="C70" s="93">
        <v>181.756632</v>
      </c>
      <c r="D70" s="93">
        <v>160.0528769</v>
      </c>
      <c r="E70" s="93">
        <v>160.0528769</v>
      </c>
      <c r="F70" s="93">
        <v>117.25135161999999</v>
      </c>
      <c r="G70" s="90">
        <v>0.88058892343471695</v>
      </c>
      <c r="H70" s="114"/>
    </row>
    <row r="71" spans="1:8" ht="22.5" customHeight="1" x14ac:dyDescent="0.25">
      <c r="A71" s="117" t="s">
        <v>127</v>
      </c>
      <c r="B71" s="93">
        <v>123.707705</v>
      </c>
      <c r="C71" s="93">
        <v>152.340755</v>
      </c>
      <c r="D71" s="93">
        <v>139.01025813999999</v>
      </c>
      <c r="E71" s="93">
        <v>138.98785767000001</v>
      </c>
      <c r="F71" s="93">
        <v>126.96593249</v>
      </c>
      <c r="G71" s="90">
        <v>0.91234848921419598</v>
      </c>
      <c r="H71" s="114"/>
    </row>
    <row r="72" spans="1:8" ht="22.5" customHeight="1" x14ac:dyDescent="0.25">
      <c r="A72" s="117" t="s">
        <v>89</v>
      </c>
      <c r="B72" s="93">
        <v>1061.1569999999999</v>
      </c>
      <c r="C72" s="93">
        <v>1061.1569999999999</v>
      </c>
      <c r="D72" s="93">
        <v>795.96304471999997</v>
      </c>
      <c r="E72" s="93">
        <v>795.86084972000003</v>
      </c>
      <c r="F72" s="93">
        <v>548.58481102999997</v>
      </c>
      <c r="G72" s="90">
        <v>0.74999349739953702</v>
      </c>
      <c r="H72" s="114"/>
    </row>
    <row r="73" spans="1:8" ht="22.5" customHeight="1" x14ac:dyDescent="0.25">
      <c r="A73" s="117" t="s">
        <v>135</v>
      </c>
      <c r="B73" s="93">
        <v>163.40899999999999</v>
      </c>
      <c r="C73" s="93">
        <v>181.63721899999999</v>
      </c>
      <c r="D73" s="93">
        <v>93.778922050000006</v>
      </c>
      <c r="E73" s="93">
        <v>93.778922050000006</v>
      </c>
      <c r="F73" s="93">
        <v>85.525120479999998</v>
      </c>
      <c r="G73" s="90">
        <v>0.51629794029163201</v>
      </c>
      <c r="H73" s="114"/>
    </row>
    <row r="74" spans="1:8" ht="22.5" customHeight="1" x14ac:dyDescent="0.25">
      <c r="A74" s="117" t="s">
        <v>84</v>
      </c>
      <c r="B74" s="93">
        <v>714.49390700000004</v>
      </c>
      <c r="C74" s="93">
        <v>812.06790699999999</v>
      </c>
      <c r="D74" s="93">
        <v>777.04386305000003</v>
      </c>
      <c r="E74" s="93">
        <v>754.60104106999995</v>
      </c>
      <c r="F74" s="93">
        <v>701.35883547000003</v>
      </c>
      <c r="G74" s="90">
        <v>0.929233915741975</v>
      </c>
      <c r="H74" s="114"/>
    </row>
    <row r="75" spans="1:8" ht="22.5" customHeight="1" x14ac:dyDescent="0.25">
      <c r="A75" s="110" t="s">
        <v>112</v>
      </c>
      <c r="B75" s="111">
        <v>404.14400000000001</v>
      </c>
      <c r="C75" s="111">
        <v>539.28168500000004</v>
      </c>
      <c r="D75" s="111">
        <v>504.44844481000001</v>
      </c>
      <c r="E75" s="111">
        <v>502.64603724</v>
      </c>
      <c r="F75" s="111">
        <v>458.29098159</v>
      </c>
      <c r="G75" s="112">
        <v>0.93206584095286005</v>
      </c>
      <c r="H75" s="114"/>
    </row>
    <row r="76" spans="1:8" ht="22.5" customHeight="1" x14ac:dyDescent="0.25">
      <c r="A76" s="110" t="s">
        <v>111</v>
      </c>
      <c r="B76" s="111">
        <v>207.45500000000001</v>
      </c>
      <c r="C76" s="111">
        <v>319.26499999999999</v>
      </c>
      <c r="D76" s="111">
        <v>303.11511822</v>
      </c>
      <c r="E76" s="111">
        <v>303.11511822</v>
      </c>
      <c r="F76" s="111">
        <v>261.86147346000001</v>
      </c>
      <c r="G76" s="112">
        <v>0.94941543301019504</v>
      </c>
      <c r="H76" s="114"/>
    </row>
    <row r="77" spans="1:8" s="92" customFormat="1" ht="22.5" customHeight="1" x14ac:dyDescent="0.25">
      <c r="A77" s="117" t="s">
        <v>134</v>
      </c>
      <c r="B77" s="120"/>
      <c r="C77" s="120"/>
      <c r="D77" s="120"/>
      <c r="E77" s="120"/>
      <c r="F77" s="120"/>
      <c r="G77" s="121"/>
      <c r="H77" s="92" t="s">
        <v>243</v>
      </c>
    </row>
    <row r="78" spans="1:8" ht="22.5" customHeight="1" x14ac:dyDescent="0.25">
      <c r="A78" s="117" t="s">
        <v>97</v>
      </c>
      <c r="B78" s="93">
        <v>632.43600000000004</v>
      </c>
      <c r="C78" s="93">
        <v>759.94251099999997</v>
      </c>
      <c r="D78" s="93">
        <v>554.64782459000003</v>
      </c>
      <c r="E78" s="93">
        <v>554.56332566000003</v>
      </c>
      <c r="F78" s="93">
        <v>350.62564674999999</v>
      </c>
      <c r="G78" s="90">
        <v>0.72974378671125595</v>
      </c>
      <c r="H78" s="114"/>
    </row>
    <row r="79" spans="1:8" ht="22.5" customHeight="1" x14ac:dyDescent="0.25">
      <c r="A79" s="117" t="s">
        <v>125</v>
      </c>
      <c r="B79" s="93">
        <v>161.24244300000001</v>
      </c>
      <c r="C79" s="93">
        <v>198.66475800000001</v>
      </c>
      <c r="D79" s="93">
        <v>174.02189855</v>
      </c>
      <c r="E79" s="93">
        <v>174.02189842999999</v>
      </c>
      <c r="F79" s="93">
        <v>151.97475964</v>
      </c>
      <c r="G79" s="90">
        <v>0.87595756883060205</v>
      </c>
      <c r="H79" s="114"/>
    </row>
    <row r="80" spans="1:8" s="238" customFormat="1" ht="22.5" customHeight="1" x14ac:dyDescent="0.25">
      <c r="A80" s="191" t="s">
        <v>132</v>
      </c>
      <c r="B80" s="197">
        <v>119.84699999999999</v>
      </c>
      <c r="C80" s="197">
        <v>202.03894099999999</v>
      </c>
      <c r="D80" s="197">
        <v>144.50910479999999</v>
      </c>
      <c r="E80" s="197">
        <v>144.50910479999999</v>
      </c>
      <c r="F80" s="197">
        <v>130.70229531000001</v>
      </c>
      <c r="G80" s="198">
        <v>0.71525372329089798</v>
      </c>
      <c r="H80" s="199"/>
    </row>
    <row r="81" spans="1:8" ht="22.5" customHeight="1" x14ac:dyDescent="0.25">
      <c r="A81" s="110" t="s">
        <v>51</v>
      </c>
      <c r="B81" s="111">
        <v>4374.7763459999996</v>
      </c>
      <c r="C81" s="111">
        <v>5266.2573089999996</v>
      </c>
      <c r="D81" s="111">
        <v>4698.5639887999996</v>
      </c>
      <c r="E81" s="111">
        <v>4687.3614831699997</v>
      </c>
      <c r="F81" s="111">
        <v>4288.98345066</v>
      </c>
      <c r="G81" s="112">
        <v>0.89007452696231304</v>
      </c>
      <c r="H81" s="114"/>
    </row>
    <row r="82" spans="1:8" ht="22.5" customHeight="1" x14ac:dyDescent="0.25">
      <c r="A82" s="110" t="s">
        <v>76</v>
      </c>
      <c r="B82" s="111">
        <v>1307.421</v>
      </c>
      <c r="C82" s="111">
        <v>1784.2965489999999</v>
      </c>
      <c r="D82" s="111">
        <v>1730.1213643999999</v>
      </c>
      <c r="E82" s="111">
        <v>1729.1613178</v>
      </c>
      <c r="F82" s="111">
        <v>1396.2428885700001</v>
      </c>
      <c r="G82" s="112">
        <v>0.96909973780373004</v>
      </c>
      <c r="H82" s="114"/>
    </row>
    <row r="83" spans="1:8" ht="22.5" customHeight="1" x14ac:dyDescent="0.25">
      <c r="A83" s="110" t="s">
        <v>113</v>
      </c>
      <c r="B83" s="111">
        <v>314.798</v>
      </c>
      <c r="C83" s="111">
        <v>343.39800000000002</v>
      </c>
      <c r="D83" s="111">
        <v>323.19163859999998</v>
      </c>
      <c r="E83" s="111">
        <v>323.19163578000001</v>
      </c>
      <c r="F83" s="111">
        <v>289.80408617000001</v>
      </c>
      <c r="G83" s="112">
        <v>0.94115759491901596</v>
      </c>
      <c r="H83" s="114"/>
    </row>
    <row r="84" spans="1:8" ht="22.5" customHeight="1" x14ac:dyDescent="0.25">
      <c r="A84" s="110" t="s">
        <v>122</v>
      </c>
      <c r="B84" s="111">
        <v>180.172</v>
      </c>
      <c r="C84" s="111">
        <v>208.197326</v>
      </c>
      <c r="D84" s="111">
        <v>197.08808499</v>
      </c>
      <c r="E84" s="111">
        <v>196.92052914999999</v>
      </c>
      <c r="F84" s="111">
        <v>173.50141289999999</v>
      </c>
      <c r="G84" s="112">
        <v>0.94583601496399605</v>
      </c>
      <c r="H84" s="114"/>
    </row>
    <row r="85" spans="1:8" s="92" customFormat="1" ht="22.5" customHeight="1" x14ac:dyDescent="0.25">
      <c r="A85" s="110" t="s">
        <v>139</v>
      </c>
      <c r="B85" s="111"/>
      <c r="C85" s="111"/>
      <c r="D85" s="111"/>
      <c r="E85" s="111"/>
      <c r="F85" s="111"/>
      <c r="G85" s="112"/>
      <c r="H85" s="92" t="s">
        <v>243</v>
      </c>
    </row>
    <row r="86" spans="1:8" ht="22.5" customHeight="1" x14ac:dyDescent="0.25">
      <c r="A86" s="117" t="s">
        <v>120</v>
      </c>
      <c r="B86" s="93">
        <v>155.69131899999999</v>
      </c>
      <c r="C86" s="93">
        <v>233.89131900000001</v>
      </c>
      <c r="D86" s="93">
        <v>231.99657477</v>
      </c>
      <c r="E86" s="93">
        <v>231.99657477</v>
      </c>
      <c r="F86" s="93">
        <v>146.42326331999999</v>
      </c>
      <c r="G86" s="90">
        <v>0.99189903995538997</v>
      </c>
      <c r="H86" s="114"/>
    </row>
    <row r="87" spans="1:8" ht="22.5" customHeight="1" x14ac:dyDescent="0.25">
      <c r="A87" s="117" t="s">
        <v>141</v>
      </c>
      <c r="B87" s="93">
        <v>99.52252</v>
      </c>
      <c r="C87" s="93">
        <v>68.305762000000001</v>
      </c>
      <c r="D87" s="93">
        <v>47.669599640000001</v>
      </c>
      <c r="E87" s="93">
        <v>47.669599640000001</v>
      </c>
      <c r="F87" s="93">
        <v>46.05394373</v>
      </c>
      <c r="G87" s="90">
        <v>0.69788548204762002</v>
      </c>
      <c r="H87" s="114"/>
    </row>
    <row r="88" spans="1:8" ht="22.5" customHeight="1" x14ac:dyDescent="0.25">
      <c r="A88" s="117" t="s">
        <v>52</v>
      </c>
      <c r="B88" s="93">
        <v>6402.1379729999999</v>
      </c>
      <c r="C88" s="93">
        <v>6942.0750749999997</v>
      </c>
      <c r="D88" s="93">
        <v>6224.2258635199996</v>
      </c>
      <c r="E88" s="93">
        <v>6178.9807950100003</v>
      </c>
      <c r="F88" s="93">
        <v>5494.1245166899998</v>
      </c>
      <c r="G88" s="90">
        <v>0.89007691911341102</v>
      </c>
      <c r="H88" s="114"/>
    </row>
    <row r="89" spans="1:8" ht="22.5" customHeight="1" x14ac:dyDescent="0.25">
      <c r="A89" s="117" t="s">
        <v>57</v>
      </c>
      <c r="B89" s="93">
        <v>1555.488376</v>
      </c>
      <c r="C89" s="93">
        <v>1856.245222</v>
      </c>
      <c r="D89" s="93">
        <v>1510.1153894700001</v>
      </c>
      <c r="E89" s="93">
        <v>1488.98847944</v>
      </c>
      <c r="F89" s="93">
        <v>1183.47428623</v>
      </c>
      <c r="G89" s="90">
        <v>0.80215074053400004</v>
      </c>
      <c r="H89" s="114"/>
    </row>
    <row r="90" spans="1:8" ht="22.5" customHeight="1" x14ac:dyDescent="0.25">
      <c r="A90" s="110" t="s">
        <v>63</v>
      </c>
      <c r="B90" s="111">
        <v>3043.5534739999998</v>
      </c>
      <c r="C90" s="111">
        <v>3903.0341800000001</v>
      </c>
      <c r="D90" s="111">
        <v>3495.9904449300002</v>
      </c>
      <c r="E90" s="111">
        <v>3486.8715772800001</v>
      </c>
      <c r="F90" s="111">
        <v>3011.5440253299998</v>
      </c>
      <c r="G90" s="112">
        <v>0.89337459434700695</v>
      </c>
      <c r="H90" s="114"/>
    </row>
    <row r="91" spans="1:8" ht="22.5" customHeight="1" x14ac:dyDescent="0.25">
      <c r="A91" s="117" t="s">
        <v>151</v>
      </c>
      <c r="B91" s="93">
        <v>773.67190600000004</v>
      </c>
      <c r="C91" s="93">
        <v>773.67190600000004</v>
      </c>
      <c r="D91" s="93">
        <v>345.24531676999999</v>
      </c>
      <c r="E91" s="93">
        <v>345.24531676999999</v>
      </c>
      <c r="F91" s="93">
        <v>318.74941303999998</v>
      </c>
      <c r="G91" s="90">
        <v>0.44624254040058198</v>
      </c>
      <c r="H91" s="114"/>
    </row>
    <row r="92" spans="1:8" ht="22.5" customHeight="1" x14ac:dyDescent="0.25">
      <c r="A92" s="117" t="s">
        <v>73</v>
      </c>
      <c r="B92" s="93">
        <v>2246.1307419999998</v>
      </c>
      <c r="C92" s="93">
        <v>2467.0986619999999</v>
      </c>
      <c r="D92" s="93">
        <v>2030.06041624</v>
      </c>
      <c r="E92" s="93">
        <v>2022.60812392</v>
      </c>
      <c r="F92" s="93">
        <v>1629.4078633500001</v>
      </c>
      <c r="G92" s="90">
        <v>0.81983268649675101</v>
      </c>
      <c r="H92" s="114"/>
    </row>
    <row r="93" spans="1:8" ht="22.5" customHeight="1" x14ac:dyDescent="0.25">
      <c r="A93" s="117" t="s">
        <v>85</v>
      </c>
      <c r="B93" s="93">
        <v>2813.8414069999999</v>
      </c>
      <c r="C93" s="93">
        <v>1996.0675570000001</v>
      </c>
      <c r="D93" s="93">
        <v>1668.9970766500001</v>
      </c>
      <c r="E93" s="93">
        <v>1647.9303852600001</v>
      </c>
      <c r="F93" s="93">
        <v>1536.99504394</v>
      </c>
      <c r="G93" s="90">
        <v>0.82558848245435401</v>
      </c>
      <c r="H93" s="114"/>
    </row>
    <row r="94" spans="1:8" ht="22.5" customHeight="1" x14ac:dyDescent="0.25">
      <c r="A94" s="117" t="s">
        <v>31</v>
      </c>
      <c r="B94" s="93">
        <v>87691.278313999996</v>
      </c>
      <c r="C94" s="93">
        <v>103677.639234</v>
      </c>
      <c r="D94" s="93">
        <v>101614.17926229</v>
      </c>
      <c r="E94" s="93">
        <v>101613.91812108</v>
      </c>
      <c r="F94" s="93">
        <v>100198.33920081001</v>
      </c>
      <c r="G94" s="90">
        <v>0.98009482924025504</v>
      </c>
      <c r="H94" s="114"/>
    </row>
    <row r="95" spans="1:8" ht="22.5" customHeight="1" x14ac:dyDescent="0.25">
      <c r="A95" s="117" t="s">
        <v>180</v>
      </c>
      <c r="B95" s="93"/>
      <c r="C95" s="93"/>
      <c r="D95" s="93"/>
      <c r="E95" s="93"/>
      <c r="F95" s="93"/>
      <c r="G95" s="90"/>
      <c r="H95" s="114" t="s">
        <v>241</v>
      </c>
    </row>
    <row r="96" spans="1:8" ht="22.5" customHeight="1" x14ac:dyDescent="0.25">
      <c r="A96" s="117" t="s">
        <v>148</v>
      </c>
      <c r="B96" s="93">
        <v>83708.578372999997</v>
      </c>
      <c r="C96" s="93">
        <v>97380.410329000006</v>
      </c>
      <c r="D96" s="93">
        <v>96495.795649189997</v>
      </c>
      <c r="E96" s="93">
        <v>96456.839178619994</v>
      </c>
      <c r="F96" s="93">
        <v>83309.696119090004</v>
      </c>
      <c r="G96" s="90">
        <v>0.99051584248557101</v>
      </c>
      <c r="H96" s="114"/>
    </row>
    <row r="97" spans="1:8" ht="22.5" customHeight="1" x14ac:dyDescent="0.25">
      <c r="A97" s="117" t="s">
        <v>185</v>
      </c>
      <c r="B97" s="93"/>
      <c r="C97" s="93"/>
      <c r="D97" s="93"/>
      <c r="E97" s="93"/>
      <c r="F97" s="93"/>
      <c r="G97" s="90"/>
      <c r="H97" s="114" t="s">
        <v>241</v>
      </c>
    </row>
    <row r="98" spans="1:8" ht="22.5" customHeight="1" x14ac:dyDescent="0.25">
      <c r="A98" s="117" t="s">
        <v>27</v>
      </c>
      <c r="B98" s="93">
        <v>95470.984129999997</v>
      </c>
      <c r="C98" s="93">
        <v>212860.410481</v>
      </c>
      <c r="D98" s="93">
        <v>200840.88218297</v>
      </c>
      <c r="E98" s="93">
        <v>200832.79565998001</v>
      </c>
      <c r="F98" s="93">
        <v>197137.27622083001</v>
      </c>
      <c r="G98" s="90">
        <v>0.94349529443337399</v>
      </c>
      <c r="H98" s="114"/>
    </row>
    <row r="99" spans="1:8" s="92" customFormat="1" ht="22.5" customHeight="1" x14ac:dyDescent="0.25">
      <c r="A99" s="117" t="s">
        <v>92</v>
      </c>
      <c r="B99" s="120"/>
      <c r="C99" s="120"/>
      <c r="D99" s="120"/>
      <c r="E99" s="120"/>
      <c r="F99" s="120"/>
      <c r="G99" s="121"/>
      <c r="H99" s="92" t="s">
        <v>243</v>
      </c>
    </row>
    <row r="100" spans="1:8" ht="22.5" customHeight="1" x14ac:dyDescent="0.25">
      <c r="A100" s="117" t="s">
        <v>149</v>
      </c>
      <c r="B100" s="93">
        <v>3452.468061</v>
      </c>
      <c r="C100" s="93">
        <v>3086.6093780000001</v>
      </c>
      <c r="D100" s="93">
        <v>2198.17094593</v>
      </c>
      <c r="E100" s="93">
        <v>2160.8536758300002</v>
      </c>
      <c r="F100" s="93">
        <v>2056.6070572799999</v>
      </c>
      <c r="G100" s="90">
        <v>0.70007357951790705</v>
      </c>
      <c r="H100" s="114"/>
    </row>
    <row r="101" spans="1:8" ht="22.5" customHeight="1" x14ac:dyDescent="0.25">
      <c r="A101" s="117" t="s">
        <v>69</v>
      </c>
      <c r="B101" s="93">
        <v>3032.148158</v>
      </c>
      <c r="C101" s="93">
        <v>2976.097577</v>
      </c>
      <c r="D101" s="93">
        <v>1905.69759398</v>
      </c>
      <c r="E101" s="93">
        <v>1898.2123840700001</v>
      </c>
      <c r="F101" s="93">
        <v>1523.6364721100001</v>
      </c>
      <c r="G101" s="90">
        <v>0.63781927001985494</v>
      </c>
      <c r="H101" s="114"/>
    </row>
    <row r="102" spans="1:8" ht="22.5" customHeight="1" x14ac:dyDescent="0.25">
      <c r="A102" s="117" t="s">
        <v>70</v>
      </c>
      <c r="B102" s="93">
        <v>708.03701599999999</v>
      </c>
      <c r="C102" s="93">
        <v>1884.5000090000001</v>
      </c>
      <c r="D102" s="93">
        <v>1623.9108921500001</v>
      </c>
      <c r="E102" s="93">
        <v>1619.0366747600001</v>
      </c>
      <c r="F102" s="93">
        <v>1019.3674346</v>
      </c>
      <c r="G102" s="90">
        <v>0.85913328046049398</v>
      </c>
      <c r="H102" s="114"/>
    </row>
    <row r="103" spans="1:8" ht="22.5" customHeight="1" x14ac:dyDescent="0.25">
      <c r="A103" s="117" t="s">
        <v>55</v>
      </c>
      <c r="B103" s="93">
        <v>8376.8763440000002</v>
      </c>
      <c r="C103" s="93">
        <v>6699.999589</v>
      </c>
      <c r="D103" s="93">
        <v>6206.6875549099996</v>
      </c>
      <c r="E103" s="93">
        <v>6177.3007196299995</v>
      </c>
      <c r="F103" s="93">
        <v>5530.1329720000003</v>
      </c>
      <c r="G103" s="90">
        <v>0.92198523859193104</v>
      </c>
      <c r="H103" s="114"/>
    </row>
    <row r="104" spans="1:8" ht="22.5" customHeight="1" x14ac:dyDescent="0.25">
      <c r="A104" s="117" t="s">
        <v>178</v>
      </c>
      <c r="B104" s="93"/>
      <c r="C104" s="93"/>
      <c r="D104" s="93"/>
      <c r="E104" s="93"/>
      <c r="F104" s="93"/>
      <c r="G104" s="90"/>
      <c r="H104" s="114" t="s">
        <v>241</v>
      </c>
    </row>
    <row r="105" spans="1:8" ht="22.5" customHeight="1" x14ac:dyDescent="0.25">
      <c r="A105" s="117" t="s">
        <v>47</v>
      </c>
      <c r="B105" s="93">
        <v>6325.5662670000002</v>
      </c>
      <c r="C105" s="93">
        <v>7856.996658</v>
      </c>
      <c r="D105" s="93">
        <v>6979.6770773999997</v>
      </c>
      <c r="E105" s="93">
        <v>6970.3707358399997</v>
      </c>
      <c r="F105" s="93">
        <v>6176.0509434899996</v>
      </c>
      <c r="G105" s="90">
        <v>0.88715460108319699</v>
      </c>
      <c r="H105" s="114"/>
    </row>
    <row r="106" spans="1:8" ht="22.5" customHeight="1" x14ac:dyDescent="0.25">
      <c r="A106" s="117" t="s">
        <v>36</v>
      </c>
      <c r="B106" s="93">
        <v>27480.662915000001</v>
      </c>
      <c r="C106" s="93">
        <v>30304.78688</v>
      </c>
      <c r="D106" s="93">
        <v>28888.67868827</v>
      </c>
      <c r="E106" s="93">
        <v>28870.575430320001</v>
      </c>
      <c r="F106" s="93">
        <v>23973.591635789999</v>
      </c>
      <c r="G106" s="90">
        <v>0.952673765522287</v>
      </c>
      <c r="H106" s="114"/>
    </row>
    <row r="107" spans="1:8" ht="22.5" customHeight="1" x14ac:dyDescent="0.25">
      <c r="A107" s="117" t="s">
        <v>53</v>
      </c>
      <c r="B107" s="93">
        <v>2495.623576</v>
      </c>
      <c r="C107" s="93">
        <v>4659.9985559999996</v>
      </c>
      <c r="D107" s="93">
        <v>3516.8234217499999</v>
      </c>
      <c r="E107" s="93">
        <v>3513.0897673899999</v>
      </c>
      <c r="F107" s="93">
        <v>1715.7528618599999</v>
      </c>
      <c r="G107" s="90">
        <v>0.75388215793902102</v>
      </c>
      <c r="H107" s="114"/>
    </row>
    <row r="108" spans="1:8" ht="22.5" customHeight="1" x14ac:dyDescent="0.25">
      <c r="A108" s="117" t="s">
        <v>45</v>
      </c>
      <c r="B108" s="93">
        <v>7544.8968999999997</v>
      </c>
      <c r="C108" s="93">
        <v>7785.3568999999998</v>
      </c>
      <c r="D108" s="93">
        <v>6663.9313520300002</v>
      </c>
      <c r="E108" s="93">
        <v>6638.4176610699997</v>
      </c>
      <c r="F108" s="93">
        <v>5985.1252388000003</v>
      </c>
      <c r="G108" s="90">
        <v>0.85267994086051402</v>
      </c>
      <c r="H108" s="114"/>
    </row>
    <row r="109" spans="1:8" ht="22.5" customHeight="1" x14ac:dyDescent="0.25">
      <c r="A109" s="117" t="s">
        <v>30</v>
      </c>
      <c r="B109" s="93">
        <v>41923.911663999999</v>
      </c>
      <c r="C109" s="93">
        <v>50315.590384000003</v>
      </c>
      <c r="D109" s="93">
        <v>48871.057490409999</v>
      </c>
      <c r="E109" s="93">
        <v>48870.622270369997</v>
      </c>
      <c r="F109" s="93">
        <v>45468.885302139999</v>
      </c>
      <c r="G109" s="90">
        <v>0.97128190084619404</v>
      </c>
      <c r="H109" s="114"/>
    </row>
    <row r="110" spans="1:8" ht="22.5" customHeight="1" x14ac:dyDescent="0.25">
      <c r="A110" s="117" t="s">
        <v>81</v>
      </c>
      <c r="B110" s="93">
        <v>1191.8520000000001</v>
      </c>
      <c r="C110" s="93">
        <v>1281.8520000000001</v>
      </c>
      <c r="D110" s="93">
        <v>1135.30098879</v>
      </c>
      <c r="E110" s="93">
        <v>1080.05135438</v>
      </c>
      <c r="F110" s="93">
        <v>946.03084589000002</v>
      </c>
      <c r="G110" s="90">
        <v>0.842571025656628</v>
      </c>
      <c r="H110" s="114"/>
    </row>
    <row r="111" spans="1:8" ht="22.5" customHeight="1" x14ac:dyDescent="0.25">
      <c r="A111" s="117" t="s">
        <v>29</v>
      </c>
      <c r="B111" s="93">
        <v>41294.266588999999</v>
      </c>
      <c r="C111" s="93">
        <v>41531.849805999998</v>
      </c>
      <c r="D111" s="93">
        <v>36194.738366630001</v>
      </c>
      <c r="E111" s="93">
        <v>36179.449544939998</v>
      </c>
      <c r="F111" s="93">
        <v>30361.574906720001</v>
      </c>
      <c r="G111" s="90">
        <v>0.87112540649979098</v>
      </c>
      <c r="H111" s="114"/>
    </row>
    <row r="112" spans="1:8" ht="22.5" customHeight="1" x14ac:dyDescent="0.25">
      <c r="A112" s="117" t="s">
        <v>26</v>
      </c>
      <c r="B112" s="93">
        <v>121329.46765399999</v>
      </c>
      <c r="C112" s="93">
        <v>162282.91701899999</v>
      </c>
      <c r="D112" s="93">
        <v>157348.00539976999</v>
      </c>
      <c r="E112" s="93">
        <v>157347.95354791</v>
      </c>
      <c r="F112" s="93">
        <v>147387.82327768</v>
      </c>
      <c r="G112" s="90">
        <v>0.96959036994317704</v>
      </c>
      <c r="H112" s="114"/>
    </row>
    <row r="113" spans="1:8" ht="22.5" customHeight="1" x14ac:dyDescent="0.25">
      <c r="A113" s="117" t="s">
        <v>201</v>
      </c>
      <c r="B113" s="93"/>
      <c r="C113" s="93"/>
      <c r="D113" s="93"/>
      <c r="E113" s="93"/>
      <c r="F113" s="93"/>
      <c r="G113" s="90"/>
      <c r="H113" s="114" t="s">
        <v>260</v>
      </c>
    </row>
    <row r="114" spans="1:8" ht="22.5" customHeight="1" x14ac:dyDescent="0.25">
      <c r="A114" s="117" t="s">
        <v>197</v>
      </c>
      <c r="B114" s="93"/>
      <c r="C114" s="93"/>
      <c r="D114" s="93"/>
      <c r="E114" s="93"/>
      <c r="F114" s="93"/>
      <c r="G114" s="90"/>
      <c r="H114" s="114" t="s">
        <v>251</v>
      </c>
    </row>
    <row r="115" spans="1:8" ht="22.5" customHeight="1" x14ac:dyDescent="0.25">
      <c r="A115" s="117" t="s">
        <v>138</v>
      </c>
      <c r="B115" s="93">
        <v>81.483532999999994</v>
      </c>
      <c r="C115" s="93">
        <v>84.148533</v>
      </c>
      <c r="D115" s="93">
        <v>73.622444310000006</v>
      </c>
      <c r="E115" s="93">
        <v>73.622444310000006</v>
      </c>
      <c r="F115" s="93">
        <v>65.989443519999995</v>
      </c>
      <c r="G115" s="90">
        <v>0.87491060967159096</v>
      </c>
      <c r="H115" s="114"/>
    </row>
    <row r="116" spans="1:8" ht="22.5" customHeight="1" x14ac:dyDescent="0.25">
      <c r="A116" s="117" t="s">
        <v>118</v>
      </c>
      <c r="B116" s="93">
        <v>273.738</v>
      </c>
      <c r="C116" s="93">
        <v>273.738</v>
      </c>
      <c r="D116" s="93">
        <v>259.89599112000002</v>
      </c>
      <c r="E116" s="93">
        <v>259.88476247</v>
      </c>
      <c r="F116" s="93">
        <v>231.90047263</v>
      </c>
      <c r="G116" s="90">
        <v>0.94939234768282099</v>
      </c>
      <c r="H116" s="114"/>
    </row>
    <row r="117" spans="1:8" ht="22.5" customHeight="1" x14ac:dyDescent="0.25">
      <c r="A117" s="117" t="s">
        <v>208</v>
      </c>
      <c r="B117" s="93"/>
      <c r="C117" s="93"/>
      <c r="D117" s="93"/>
      <c r="E117" s="93"/>
      <c r="F117" s="93"/>
      <c r="G117" s="90"/>
      <c r="H117" s="122" t="s">
        <v>262</v>
      </c>
    </row>
    <row r="118" spans="1:8" ht="22.5" customHeight="1" x14ac:dyDescent="0.25">
      <c r="A118" s="117" t="s">
        <v>66</v>
      </c>
      <c r="B118" s="93">
        <v>2208.8782000000001</v>
      </c>
      <c r="C118" s="93">
        <v>2524.3186110000001</v>
      </c>
      <c r="D118" s="93">
        <v>2367.5819007700002</v>
      </c>
      <c r="E118" s="93">
        <v>2366.2573302400001</v>
      </c>
      <c r="F118" s="93">
        <v>2262.3272456300001</v>
      </c>
      <c r="G118" s="90">
        <v>0.93738457575393597</v>
      </c>
      <c r="H118" s="114"/>
    </row>
    <row r="119" spans="1:8" ht="22.5" customHeight="1" x14ac:dyDescent="0.25">
      <c r="A119" s="117" t="s">
        <v>38</v>
      </c>
      <c r="B119" s="93">
        <v>23220.332999999999</v>
      </c>
      <c r="C119" s="93">
        <v>26722.064554</v>
      </c>
      <c r="D119" s="93">
        <v>26057.106716099999</v>
      </c>
      <c r="E119" s="93">
        <v>25426.271378450001</v>
      </c>
      <c r="F119" s="93">
        <v>24674.086216520001</v>
      </c>
      <c r="G119" s="90">
        <v>0.95150849318055297</v>
      </c>
      <c r="H119" s="114"/>
    </row>
    <row r="120" spans="1:8" ht="22.5" customHeight="1" x14ac:dyDescent="0.25">
      <c r="A120" s="117" t="s">
        <v>40</v>
      </c>
      <c r="B120" s="93">
        <v>12460.856250000001</v>
      </c>
      <c r="C120" s="93">
        <v>16311.777813000001</v>
      </c>
      <c r="D120" s="93">
        <v>16024.47040405</v>
      </c>
      <c r="E120" s="93">
        <v>15853.56202363</v>
      </c>
      <c r="F120" s="93">
        <v>15377.729991640001</v>
      </c>
      <c r="G120" s="90">
        <v>0.97190889953118298</v>
      </c>
      <c r="H120" s="114"/>
    </row>
    <row r="121" spans="1:8" ht="22.5" customHeight="1" x14ac:dyDescent="0.25">
      <c r="A121" s="117" t="s">
        <v>48</v>
      </c>
      <c r="B121" s="93">
        <v>3481.2851489999998</v>
      </c>
      <c r="C121" s="93">
        <v>4965.9040439999999</v>
      </c>
      <c r="D121" s="93">
        <v>4924.6127986000001</v>
      </c>
      <c r="E121" s="93">
        <v>4924.2057335600002</v>
      </c>
      <c r="F121" s="93">
        <v>4714.9277569300002</v>
      </c>
      <c r="G121" s="90">
        <v>0.99160307769329903</v>
      </c>
      <c r="H121" s="114"/>
    </row>
    <row r="122" spans="1:8" ht="22.5" customHeight="1" x14ac:dyDescent="0.25">
      <c r="A122" s="117" t="s">
        <v>119</v>
      </c>
      <c r="B122" s="93">
        <v>191.66800000000001</v>
      </c>
      <c r="C122" s="93">
        <v>223.26404400000001</v>
      </c>
      <c r="D122" s="93">
        <v>223.12838468999999</v>
      </c>
      <c r="E122" s="93">
        <v>223.12838446999999</v>
      </c>
      <c r="F122" s="93">
        <v>212.61932605999999</v>
      </c>
      <c r="G122" s="90">
        <v>0.99939238075433201</v>
      </c>
      <c r="H122" s="114"/>
    </row>
    <row r="123" spans="1:8" ht="22.5" customHeight="1" x14ac:dyDescent="0.25">
      <c r="A123" s="117" t="s">
        <v>61</v>
      </c>
      <c r="B123" s="93">
        <v>2452.6269990000001</v>
      </c>
      <c r="C123" s="93">
        <v>2840.5717589999999</v>
      </c>
      <c r="D123" s="93">
        <v>2588.3587843099999</v>
      </c>
      <c r="E123" s="93">
        <v>2576.1911559</v>
      </c>
      <c r="F123" s="93">
        <v>2390.9777093100001</v>
      </c>
      <c r="G123" s="90">
        <v>0.90692697614050999</v>
      </c>
      <c r="H123" s="114"/>
    </row>
    <row r="124" spans="1:8" ht="22.5" customHeight="1" x14ac:dyDescent="0.25">
      <c r="A124" s="117" t="s">
        <v>153</v>
      </c>
      <c r="B124" s="93">
        <v>978.62400000000002</v>
      </c>
      <c r="C124" s="93">
        <v>978.62400000000002</v>
      </c>
      <c r="D124" s="93">
        <v>691.21625998000002</v>
      </c>
      <c r="E124" s="93">
        <v>669.55424145999996</v>
      </c>
      <c r="F124" s="93">
        <v>647.09713514999999</v>
      </c>
      <c r="G124" s="90">
        <v>0.68417925726326001</v>
      </c>
      <c r="H124" s="114"/>
    </row>
    <row r="125" spans="1:8" ht="22.5" customHeight="1" x14ac:dyDescent="0.25">
      <c r="A125" s="117" t="s">
        <v>150</v>
      </c>
      <c r="B125" s="93">
        <v>1044.24</v>
      </c>
      <c r="C125" s="93">
        <v>1529.1608530000001</v>
      </c>
      <c r="D125" s="93">
        <v>1502.1528514300001</v>
      </c>
      <c r="E125" s="93">
        <v>1499.0427636100001</v>
      </c>
      <c r="F125" s="93">
        <v>1486.1526233500001</v>
      </c>
      <c r="G125" s="90">
        <v>0.98030417183979501</v>
      </c>
      <c r="H125" s="114"/>
    </row>
    <row r="126" spans="1:8" ht="22.5" customHeight="1" x14ac:dyDescent="0.25">
      <c r="A126" s="117" t="s">
        <v>184</v>
      </c>
      <c r="B126" s="93"/>
      <c r="C126" s="93"/>
      <c r="D126" s="93"/>
      <c r="E126" s="93"/>
      <c r="F126" s="93"/>
      <c r="G126" s="90"/>
      <c r="H126" s="114" t="s">
        <v>241</v>
      </c>
    </row>
    <row r="127" spans="1:8" ht="22.5" customHeight="1" x14ac:dyDescent="0.25">
      <c r="A127" s="117" t="s">
        <v>191</v>
      </c>
      <c r="B127" s="93"/>
      <c r="C127" s="93"/>
      <c r="D127" s="93"/>
      <c r="E127" s="93"/>
      <c r="F127" s="93"/>
      <c r="G127" s="90"/>
      <c r="H127" s="114" t="s">
        <v>248</v>
      </c>
    </row>
    <row r="128" spans="1:8" ht="22.5" customHeight="1" x14ac:dyDescent="0.25">
      <c r="A128" s="117" t="s">
        <v>192</v>
      </c>
      <c r="B128" s="93"/>
      <c r="C128" s="93"/>
      <c r="D128" s="93"/>
      <c r="E128" s="93"/>
      <c r="F128" s="93"/>
      <c r="G128" s="90"/>
      <c r="H128" s="114" t="s">
        <v>248</v>
      </c>
    </row>
    <row r="129" spans="1:8" ht="22.5" customHeight="1" x14ac:dyDescent="0.25">
      <c r="A129" s="117" t="s">
        <v>154</v>
      </c>
      <c r="B129" s="93">
        <v>556.82463800000005</v>
      </c>
      <c r="C129" s="93">
        <v>615.67012699999998</v>
      </c>
      <c r="D129" s="93">
        <v>574.16940679000004</v>
      </c>
      <c r="E129" s="93">
        <v>574.16075264000006</v>
      </c>
      <c r="F129" s="93">
        <v>526.12203664000003</v>
      </c>
      <c r="G129" s="90">
        <v>0.93257854727780298</v>
      </c>
      <c r="H129" s="114"/>
    </row>
    <row r="130" spans="1:8" ht="22.5" customHeight="1" x14ac:dyDescent="0.25">
      <c r="A130" s="117" t="s">
        <v>67</v>
      </c>
      <c r="B130" s="93">
        <v>2944.2253989999999</v>
      </c>
      <c r="C130" s="93">
        <v>3470.2462930000002</v>
      </c>
      <c r="D130" s="93">
        <v>2859.7090153300001</v>
      </c>
      <c r="E130" s="93">
        <v>2852.02579565</v>
      </c>
      <c r="F130" s="93">
        <v>2767.4968377499999</v>
      </c>
      <c r="G130" s="90">
        <v>0.82185111800362998</v>
      </c>
      <c r="H130" s="114"/>
    </row>
    <row r="131" spans="1:8" ht="22.5" customHeight="1" x14ac:dyDescent="0.25">
      <c r="A131" s="117" t="s">
        <v>117</v>
      </c>
      <c r="B131" s="93">
        <v>249.55099999999999</v>
      </c>
      <c r="C131" s="93">
        <v>249.55099999999999</v>
      </c>
      <c r="D131" s="93">
        <v>238.62067812999999</v>
      </c>
      <c r="E131" s="93">
        <v>230.8974508</v>
      </c>
      <c r="F131" s="93">
        <v>218.58716981000001</v>
      </c>
      <c r="G131" s="90">
        <v>0.92525155499276701</v>
      </c>
      <c r="H131" s="114"/>
    </row>
    <row r="132" spans="1:8" ht="22.5" customHeight="1" x14ac:dyDescent="0.25">
      <c r="A132" s="117" t="s">
        <v>65</v>
      </c>
      <c r="B132" s="93">
        <v>1306.56249</v>
      </c>
      <c r="C132" s="93">
        <v>2129.3300119999999</v>
      </c>
      <c r="D132" s="93">
        <v>1532.5700870000001</v>
      </c>
      <c r="E132" s="93">
        <v>1531.0107620000001</v>
      </c>
      <c r="F132" s="93">
        <v>1388.84651573</v>
      </c>
      <c r="G132" s="90">
        <v>0.71901055889499199</v>
      </c>
      <c r="H132" s="114"/>
    </row>
    <row r="133" spans="1:8" ht="22.5" customHeight="1" x14ac:dyDescent="0.25">
      <c r="A133" s="117" t="s">
        <v>49</v>
      </c>
      <c r="B133" s="93">
        <v>5126.8810000000003</v>
      </c>
      <c r="C133" s="93">
        <v>5290.3810000000003</v>
      </c>
      <c r="D133" s="93">
        <v>5187.31676066</v>
      </c>
      <c r="E133" s="93">
        <v>5168.1702189500002</v>
      </c>
      <c r="F133" s="93">
        <v>4930.0060892700003</v>
      </c>
      <c r="G133" s="90">
        <v>0.97689943672298896</v>
      </c>
      <c r="H133" s="114"/>
    </row>
    <row r="134" spans="1:8" ht="22.5" customHeight="1" x14ac:dyDescent="0.25">
      <c r="A134" s="117" t="s">
        <v>24</v>
      </c>
      <c r="B134" s="93">
        <v>103969.738</v>
      </c>
      <c r="C134" s="93">
        <v>321891.93517299998</v>
      </c>
      <c r="D134" s="93">
        <v>306469.15361213998</v>
      </c>
      <c r="E134" s="93">
        <v>306469.04362557002</v>
      </c>
      <c r="F134" s="93">
        <v>306469.04362557002</v>
      </c>
      <c r="G134" s="90">
        <v>0.95208674134957405</v>
      </c>
      <c r="H134" s="114"/>
    </row>
    <row r="135" spans="1:8" ht="22.5" customHeight="1" x14ac:dyDescent="0.25">
      <c r="A135" s="110" t="s">
        <v>114</v>
      </c>
      <c r="B135" s="111">
        <v>230.49700000000001</v>
      </c>
      <c r="C135" s="111">
        <v>280.93984399999999</v>
      </c>
      <c r="D135" s="111">
        <v>270.81490658000001</v>
      </c>
      <c r="E135" s="111">
        <v>270.81490654999999</v>
      </c>
      <c r="F135" s="111">
        <v>231.16199453999999</v>
      </c>
      <c r="G135" s="112">
        <v>0.96396047884898794</v>
      </c>
      <c r="H135" s="114"/>
    </row>
    <row r="136" spans="1:8" ht="22.5" customHeight="1" x14ac:dyDescent="0.25">
      <c r="A136" s="110" t="s">
        <v>103</v>
      </c>
      <c r="B136" s="111">
        <v>309.62036499999999</v>
      </c>
      <c r="C136" s="111">
        <v>459.97413599999999</v>
      </c>
      <c r="D136" s="111">
        <v>439.22429925</v>
      </c>
      <c r="E136" s="111">
        <v>439.22429925</v>
      </c>
      <c r="F136" s="111">
        <v>356.60940837999999</v>
      </c>
      <c r="G136" s="112">
        <v>0.954889122831028</v>
      </c>
      <c r="H136" s="114"/>
    </row>
    <row r="137" spans="1:8" ht="22.5" customHeight="1" x14ac:dyDescent="0.25">
      <c r="A137" s="117" t="s">
        <v>144</v>
      </c>
      <c r="B137" s="93">
        <v>222.189345</v>
      </c>
      <c r="C137" s="93">
        <v>260.71510499999999</v>
      </c>
      <c r="D137" s="93">
        <v>241.09607998000001</v>
      </c>
      <c r="E137" s="93">
        <v>241.09607990999999</v>
      </c>
      <c r="F137" s="93">
        <v>212.78046437</v>
      </c>
      <c r="G137" s="90">
        <v>0.92474918133339501</v>
      </c>
      <c r="H137" s="114"/>
    </row>
    <row r="138" spans="1:8" ht="22.5" customHeight="1" x14ac:dyDescent="0.25">
      <c r="A138" s="117" t="s">
        <v>59</v>
      </c>
      <c r="B138" s="93">
        <v>3547.5487199999998</v>
      </c>
      <c r="C138" s="93">
        <v>4015.0181400000001</v>
      </c>
      <c r="D138" s="93">
        <v>3879.2726912799999</v>
      </c>
      <c r="E138" s="93">
        <v>3878.5729332699998</v>
      </c>
      <c r="F138" s="93">
        <v>3450.3012814799999</v>
      </c>
      <c r="G138" s="90">
        <v>0.96601629134108902</v>
      </c>
      <c r="H138" s="114"/>
    </row>
    <row r="139" spans="1:8" ht="22.5" customHeight="1" x14ac:dyDescent="0.25">
      <c r="A139" s="117" t="s">
        <v>43</v>
      </c>
      <c r="B139" s="93">
        <v>8947.8479850000003</v>
      </c>
      <c r="C139" s="93">
        <v>10917.509875</v>
      </c>
      <c r="D139" s="93">
        <v>10719.285706230001</v>
      </c>
      <c r="E139" s="93">
        <v>10667.71221304</v>
      </c>
      <c r="F139" s="93">
        <v>10254.886740890001</v>
      </c>
      <c r="G139" s="90">
        <v>0.97711953872082002</v>
      </c>
      <c r="H139" s="114"/>
    </row>
    <row r="140" spans="1:8" ht="22.5" customHeight="1" x14ac:dyDescent="0.25">
      <c r="A140" s="117" t="s">
        <v>98</v>
      </c>
      <c r="B140" s="93">
        <v>535.74300000000005</v>
      </c>
      <c r="C140" s="93">
        <v>539.74300000000005</v>
      </c>
      <c r="D140" s="93">
        <v>517.35131748000003</v>
      </c>
      <c r="E140" s="93">
        <v>517.31294061000006</v>
      </c>
      <c r="F140" s="93">
        <v>458.19031561000003</v>
      </c>
      <c r="G140" s="90">
        <v>0.95844307496345504</v>
      </c>
      <c r="H140" s="114"/>
    </row>
    <row r="141" spans="1:8" ht="22.5" customHeight="1" x14ac:dyDescent="0.25">
      <c r="A141" s="117" t="s">
        <v>79</v>
      </c>
      <c r="B141" s="93">
        <v>0</v>
      </c>
      <c r="C141" s="93">
        <v>1021.436929</v>
      </c>
      <c r="D141" s="93">
        <v>835.54114890000005</v>
      </c>
      <c r="E141" s="93">
        <v>831.86403651000001</v>
      </c>
      <c r="F141" s="93">
        <v>712.87791517999995</v>
      </c>
      <c r="G141" s="90">
        <v>0.81440567977545697</v>
      </c>
      <c r="H141" s="114"/>
    </row>
    <row r="142" spans="1:8" ht="22.5" customHeight="1" x14ac:dyDescent="0.25">
      <c r="A142" s="117" t="s">
        <v>152</v>
      </c>
      <c r="B142" s="93">
        <v>128.97499999999999</v>
      </c>
      <c r="C142" s="93">
        <v>30.699940000000002</v>
      </c>
      <c r="D142" s="93">
        <v>12.33927699</v>
      </c>
      <c r="E142" s="93">
        <v>12.339276979999999</v>
      </c>
      <c r="F142" s="93">
        <v>10.63531364</v>
      </c>
      <c r="G142" s="90">
        <v>0.40193163178820501</v>
      </c>
      <c r="H142" s="114"/>
    </row>
    <row r="143" spans="1:8" ht="22.5" customHeight="1" x14ac:dyDescent="0.25">
      <c r="A143" s="117" t="s">
        <v>106</v>
      </c>
      <c r="B143" s="93">
        <v>311.38598999999999</v>
      </c>
      <c r="C143" s="93">
        <v>364.559078</v>
      </c>
      <c r="D143" s="93">
        <v>355.62976416999999</v>
      </c>
      <c r="E143" s="93">
        <v>354.35571528999998</v>
      </c>
      <c r="F143" s="93">
        <v>307.94082431999999</v>
      </c>
      <c r="G143" s="90">
        <v>0.97201177168327202</v>
      </c>
      <c r="H143" s="114"/>
    </row>
    <row r="144" spans="1:8" ht="22.5" customHeight="1" x14ac:dyDescent="0.25">
      <c r="A144" s="117" t="s">
        <v>99</v>
      </c>
      <c r="B144" s="93">
        <v>418.495</v>
      </c>
      <c r="C144" s="93">
        <v>418.495</v>
      </c>
      <c r="D144" s="93">
        <v>374.93431870000001</v>
      </c>
      <c r="E144" s="93">
        <v>364.63317511999998</v>
      </c>
      <c r="F144" s="93">
        <v>330.96076842000002</v>
      </c>
      <c r="G144" s="90">
        <v>0.87129637180850406</v>
      </c>
      <c r="H144" s="114"/>
    </row>
    <row r="145" spans="1:8" ht="22.5" customHeight="1" x14ac:dyDescent="0.25">
      <c r="A145" s="117" t="s">
        <v>46</v>
      </c>
      <c r="B145" s="93">
        <v>4759.5540000000001</v>
      </c>
      <c r="C145" s="93">
        <v>9326.8948340000006</v>
      </c>
      <c r="D145" s="93">
        <v>8897.2729400400003</v>
      </c>
      <c r="E145" s="93">
        <v>8889.9871381100002</v>
      </c>
      <c r="F145" s="93">
        <v>8811.8463957700005</v>
      </c>
      <c r="G145" s="90">
        <v>0.95315614642750002</v>
      </c>
      <c r="H145" s="114"/>
    </row>
    <row r="146" spans="1:8" ht="22.5" customHeight="1" x14ac:dyDescent="0.25">
      <c r="A146" s="117" t="s">
        <v>121</v>
      </c>
      <c r="B146" s="93">
        <v>193.777289</v>
      </c>
      <c r="C146" s="93">
        <v>203.92379700000001</v>
      </c>
      <c r="D146" s="93">
        <v>186.66445963000001</v>
      </c>
      <c r="E146" s="93">
        <v>186.56608512</v>
      </c>
      <c r="F146" s="93">
        <v>161.46955803</v>
      </c>
      <c r="G146" s="90">
        <v>0.91488138149958098</v>
      </c>
      <c r="H146" s="114"/>
    </row>
    <row r="147" spans="1:8" ht="22.5" customHeight="1" x14ac:dyDescent="0.25">
      <c r="A147" s="117" t="s">
        <v>143</v>
      </c>
      <c r="B147" s="93">
        <v>46.436999999999998</v>
      </c>
      <c r="C147" s="93">
        <v>55.8005</v>
      </c>
      <c r="D147" s="93">
        <v>49.34402712</v>
      </c>
      <c r="E147" s="93">
        <v>49.34402712</v>
      </c>
      <c r="F147" s="93">
        <v>36.634558490000003</v>
      </c>
      <c r="G147" s="90">
        <v>0.88429363751220902</v>
      </c>
      <c r="H147" s="114"/>
    </row>
    <row r="148" spans="1:8" ht="22.5" customHeight="1" x14ac:dyDescent="0.25">
      <c r="A148" s="117" t="s">
        <v>131</v>
      </c>
      <c r="B148" s="93">
        <v>127.91200000000001</v>
      </c>
      <c r="C148" s="93">
        <v>143.67757800000001</v>
      </c>
      <c r="D148" s="93">
        <v>134.43618128</v>
      </c>
      <c r="E148" s="93">
        <v>134.03498729</v>
      </c>
      <c r="F148" s="93">
        <v>120.42161638</v>
      </c>
      <c r="G148" s="90">
        <v>0.93288729637410805</v>
      </c>
      <c r="H148" s="114"/>
    </row>
    <row r="149" spans="1:8" ht="22.5" customHeight="1" x14ac:dyDescent="0.25">
      <c r="A149" s="117" t="s">
        <v>155</v>
      </c>
      <c r="B149" s="93">
        <v>113.51976000000001</v>
      </c>
      <c r="C149" s="93">
        <v>155.723356</v>
      </c>
      <c r="D149" s="93">
        <v>138.75500441</v>
      </c>
      <c r="E149" s="93">
        <v>138.69060457</v>
      </c>
      <c r="F149" s="93">
        <v>109.77399807</v>
      </c>
      <c r="G149" s="90">
        <v>0.89062172902310199</v>
      </c>
      <c r="H149" s="114"/>
    </row>
    <row r="150" spans="1:8" ht="22.5" customHeight="1" x14ac:dyDescent="0.25">
      <c r="A150" s="118" t="s">
        <v>12</v>
      </c>
      <c r="B150" s="94">
        <v>1570127.6353209999</v>
      </c>
      <c r="C150" s="94">
        <v>2215682.9444479998</v>
      </c>
      <c r="D150" s="94">
        <v>2133472.3127428298</v>
      </c>
      <c r="E150" s="94">
        <v>2131113.2560172998</v>
      </c>
      <c r="F150" s="94">
        <v>2054865.50020483</v>
      </c>
      <c r="G150" s="91">
        <v>0.96183132219227796</v>
      </c>
      <c r="H150" s="115"/>
    </row>
    <row r="151" spans="1:8" ht="22.5" customHeight="1" x14ac:dyDescent="0.25">
      <c r="A151" s="253" t="s">
        <v>161</v>
      </c>
      <c r="B151" s="253"/>
      <c r="C151" s="253"/>
      <c r="D151" s="253"/>
    </row>
    <row r="152" spans="1:8" x14ac:dyDescent="0.25">
      <c r="A152" s="253" t="s">
        <v>1</v>
      </c>
      <c r="B152" s="253"/>
      <c r="C152" s="253"/>
      <c r="D152" s="253"/>
    </row>
    <row r="153" spans="1:8" x14ac:dyDescent="0.25">
      <c r="A153" s="253" t="s">
        <v>162</v>
      </c>
      <c r="B153" s="253"/>
      <c r="C153" s="253"/>
      <c r="D153" s="253"/>
    </row>
    <row r="154" spans="1:8" x14ac:dyDescent="0.25">
      <c r="A154" s="253" t="s">
        <v>163</v>
      </c>
      <c r="B154" s="253"/>
      <c r="C154" s="253"/>
      <c r="D154" s="253"/>
    </row>
    <row r="155" spans="1:8" x14ac:dyDescent="0.25">
      <c r="A155" s="253" t="s">
        <v>164</v>
      </c>
      <c r="B155" s="253"/>
      <c r="C155" s="253"/>
      <c r="D155" s="253"/>
    </row>
    <row r="156" spans="1:8" x14ac:dyDescent="0.25">
      <c r="A156" s="253" t="s">
        <v>165</v>
      </c>
      <c r="B156" s="253"/>
      <c r="C156" s="253"/>
      <c r="D156" s="253"/>
    </row>
    <row r="157" spans="1:8" x14ac:dyDescent="0.25">
      <c r="A157" s="253" t="s">
        <v>166</v>
      </c>
      <c r="B157" s="253"/>
      <c r="C157" s="253"/>
      <c r="D157" s="253"/>
    </row>
    <row r="158" spans="1:8" x14ac:dyDescent="0.25">
      <c r="A158" s="253" t="s">
        <v>167</v>
      </c>
      <c r="B158" s="253"/>
      <c r="C158" s="253"/>
      <c r="D158" s="253"/>
    </row>
    <row r="159" spans="1:8" ht="15.75" customHeight="1" x14ac:dyDescent="0.25">
      <c r="A159" s="254" t="s">
        <v>168</v>
      </c>
      <c r="B159" s="254"/>
    </row>
    <row r="160" spans="1:8" ht="15.75" customHeight="1" x14ac:dyDescent="0.25">
      <c r="A160" s="254" t="s">
        <v>15</v>
      </c>
      <c r="B160" s="254"/>
    </row>
    <row r="161" spans="1:1" x14ac:dyDescent="0.25">
      <c r="A161" s="98" t="s">
        <v>1</v>
      </c>
    </row>
  </sheetData>
  <sortState xmlns:xlrd2="http://schemas.microsoft.com/office/spreadsheetml/2017/richdata2" ref="A7:G127">
    <sortCondition ref="A7:A127"/>
  </sortState>
  <mergeCells count="14">
    <mergeCell ref="A1:F1"/>
    <mergeCell ref="A2:F2"/>
    <mergeCell ref="A3:D3"/>
    <mergeCell ref="A4:D4"/>
    <mergeCell ref="A151:D151"/>
    <mergeCell ref="A157:D157"/>
    <mergeCell ref="A158:D158"/>
    <mergeCell ref="A159:B159"/>
    <mergeCell ref="A160:B160"/>
    <mergeCell ref="A152:D152"/>
    <mergeCell ref="A153:D153"/>
    <mergeCell ref="A154:D154"/>
    <mergeCell ref="A155:D155"/>
    <mergeCell ref="A156:D15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Evoucion historica</vt:lpstr>
      <vt:lpstr>Referencias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2016-08-25T02:16:39Z</dcterms:created>
  <dcterms:modified xsi:type="dcterms:W3CDTF">2022-10-24T16:11:41Z</dcterms:modified>
</cp:coreProperties>
</file>